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HYDRO\PROJECTS\Montgomery\2025\B - Post Const\01 - Forms\2024-10-01 P\"/>
    </mc:Choice>
  </mc:AlternateContent>
  <xr:revisionPtr revIDLastSave="0" documentId="13_ncr:1_{E6C07ED7-5F76-4A41-B55B-B34113DA78B9}" xr6:coauthVersionLast="47" xr6:coauthVersionMax="47" xr10:uidLastSave="{00000000-0000-0000-0000-000000000000}"/>
  <workbookProtection workbookAlgorithmName="SHA-512" workbookHashValue="CoMOUevqcEu4McsgX6zzxFnhEp9S+JUq+UuV8sX/NU8CqP0dBC7BIgRT06hTvACzx5grccf4yUrvpyaAN2PlMw==" workbookSaltValue="eObgiGji6ClMYRWJ8EJ6XA==" workbookSpinCount="100000" lockStructure="1"/>
  <bookViews>
    <workbookView xWindow="13935" yWindow="-16320" windowWidth="29040" windowHeight="15840" firstSheet="1" activeTab="1" xr2:uid="{994EC860-6224-46C4-B304-9868EEFCD4CE}"/>
  </bookViews>
  <sheets>
    <sheet name="Tables" sheetId="2" state="veryHidden" r:id="rId1"/>
    <sheet name="Instructions" sheetId="4" r:id="rId2"/>
    <sheet name="Form 2E - Design" sheetId="5" r:id="rId3"/>
    <sheet name="Form 3E - As-built" sheetId="6" r:id="rId4"/>
  </sheets>
  <definedNames>
    <definedName name="_Hlk68675965" localSheetId="3">'Form 3E - As-built'!#REF!</definedName>
    <definedName name="Logo">INDEX(Tables!$C$32:$C$36,MATCH(Tables!$C$14,Tables!$B$32:$B$36,0))</definedName>
    <definedName name="Material">Tables!$A$2:$A$10</definedName>
    <definedName name="_xlnm.Print_Area" localSheetId="2">'Form 2E - Design'!$A$1:$AK$158</definedName>
    <definedName name="_xlnm.Print_Area" localSheetId="3">'Form 3E - As-built'!$A$1:$AL$111</definedName>
    <definedName name="_xlnm.Print_Titles" localSheetId="2">'Form 2E - Design'!$1:$4</definedName>
    <definedName name="_xlnm.Print_Titles" localSheetId="3">'Form 3E - As-built'!$1:$4</definedName>
    <definedName name="Shape">Tables!$C$2:$C$9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88" i="5" l="1"/>
  <c r="L148" i="5" s="1"/>
  <c r="AL148" i="5" s="1"/>
  <c r="AO93" i="5"/>
  <c r="L147" i="5" s="1"/>
  <c r="AL147" i="5" s="1"/>
  <c r="AO90" i="5"/>
  <c r="L145" i="5" s="1"/>
  <c r="AL145" i="5" s="1"/>
  <c r="AN90" i="5"/>
  <c r="L146" i="5" s="1"/>
  <c r="AL146" i="5" s="1"/>
  <c r="AO84" i="5"/>
  <c r="L143" i="5" s="1"/>
  <c r="AL143" i="5" s="1"/>
  <c r="AO82" i="5"/>
  <c r="L142" i="5" s="1"/>
  <c r="AL142" i="5" s="1"/>
  <c r="AG46" i="6"/>
  <c r="AM46" i="6" s="1"/>
  <c r="AG48" i="6"/>
  <c r="AN57" i="6"/>
  <c r="AG47" i="6" s="1"/>
  <c r="AN88" i="5"/>
  <c r="AF86" i="5" s="1"/>
  <c r="AF92" i="5" s="1"/>
  <c r="AF88" i="5"/>
  <c r="AM87" i="5" s="1"/>
  <c r="AF6" i="6"/>
  <c r="AL48" i="5"/>
  <c r="AL36" i="5"/>
  <c r="J53" i="5"/>
  <c r="J52" i="5"/>
  <c r="J51" i="5"/>
  <c r="J50" i="5"/>
  <c r="J49" i="5"/>
  <c r="J48" i="5"/>
  <c r="J40" i="5"/>
  <c r="J39" i="5"/>
  <c r="J38" i="5"/>
  <c r="J37" i="5"/>
  <c r="J36" i="5"/>
  <c r="J41" i="5"/>
  <c r="C28" i="2"/>
  <c r="C27" i="2"/>
  <c r="C26" i="2"/>
  <c r="C25" i="2"/>
  <c r="C24" i="2"/>
  <c r="C23" i="2"/>
  <c r="C22" i="2"/>
  <c r="C21" i="2"/>
  <c r="F53" i="5" s="1"/>
  <c r="C20" i="2"/>
  <c r="AM90" i="6"/>
  <c r="AM42" i="6"/>
  <c r="AM43" i="6"/>
  <c r="AM44" i="6"/>
  <c r="AM41" i="6"/>
  <c r="AF90" i="5" l="1"/>
  <c r="N46" i="6" s="1"/>
  <c r="AN41" i="6"/>
  <c r="AL84" i="5"/>
  <c r="AL82" i="5"/>
  <c r="AM84" i="5"/>
  <c r="AM82" i="5"/>
  <c r="AQ14" i="5"/>
  <c r="AQ16" i="5" s="1"/>
  <c r="AQ18" i="5" s="1"/>
  <c r="AQ22" i="5" s="1"/>
  <c r="AQ24" i="5" s="1"/>
  <c r="AQ27" i="5" s="1"/>
  <c r="AQ30" i="5" s="1"/>
  <c r="B157" i="5"/>
  <c r="AM89" i="5" l="1"/>
  <c r="AN82" i="5" s="1"/>
  <c r="N47" i="6"/>
  <c r="N48" i="6"/>
  <c r="AM93" i="5"/>
  <c r="AL53" i="5"/>
  <c r="AL52" i="5"/>
  <c r="AL51" i="5"/>
  <c r="AL50" i="5"/>
  <c r="AL49" i="5"/>
  <c r="AL41" i="5"/>
  <c r="AL40" i="5"/>
  <c r="AL39" i="5"/>
  <c r="AL38" i="5"/>
  <c r="AL37" i="5"/>
  <c r="AS36" i="6"/>
  <c r="C19" i="2"/>
  <c r="C18" i="2"/>
  <c r="C17" i="2"/>
  <c r="C16" i="2"/>
  <c r="C15" i="2"/>
  <c r="G6" i="2"/>
  <c r="L141" i="5" l="1"/>
  <c r="AL141" i="5" s="1"/>
  <c r="F38" i="5"/>
  <c r="F50" i="5"/>
  <c r="F39" i="5"/>
  <c r="F51" i="5"/>
  <c r="F40" i="5"/>
  <c r="F52" i="5"/>
  <c r="D15" i="2"/>
  <c r="AA28" i="5" s="1"/>
  <c r="F36" i="5"/>
  <c r="F48" i="5"/>
  <c r="F37" i="5"/>
  <c r="F49" i="5"/>
  <c r="AE14" i="6"/>
  <c r="AM14" i="6" s="1"/>
  <c r="AL35" i="5"/>
  <c r="AL47" i="5"/>
  <c r="AR20" i="5"/>
  <c r="Z18" i="6"/>
  <c r="D118" i="5"/>
  <c r="AQ42" i="6"/>
  <c r="AN70" i="5"/>
  <c r="AM89" i="6"/>
  <c r="AM74" i="5"/>
  <c r="AM72" i="5"/>
  <c r="B111" i="6"/>
  <c r="B62" i="6"/>
  <c r="B111" i="5"/>
  <c r="B57" i="5"/>
  <c r="AL102" i="5" l="1"/>
  <c r="AM75" i="6"/>
  <c r="AM74" i="6"/>
  <c r="AM67" i="6"/>
  <c r="AM68" i="6"/>
  <c r="AM69" i="6"/>
  <c r="AM70" i="6"/>
  <c r="AM66" i="6"/>
  <c r="AM58" i="6"/>
  <c r="AM57" i="6"/>
  <c r="AM53" i="6"/>
  <c r="AM51" i="6"/>
  <c r="AM38" i="6"/>
  <c r="AM36" i="6"/>
  <c r="AM34" i="6"/>
  <c r="AM32" i="6"/>
  <c r="AM27" i="6"/>
  <c r="AM23" i="6"/>
  <c r="F29" i="6"/>
  <c r="F30" i="6"/>
  <c r="J34" i="6"/>
  <c r="J38" i="6"/>
  <c r="N41" i="6"/>
  <c r="N42" i="6"/>
  <c r="N43" i="6"/>
  <c r="N44" i="6"/>
  <c r="L53" i="6"/>
  <c r="N56" i="6"/>
  <c r="F56" i="6"/>
  <c r="N59" i="6"/>
  <c r="N58" i="6"/>
  <c r="F59" i="6"/>
  <c r="F58" i="6"/>
  <c r="F57" i="6"/>
  <c r="O70" i="6"/>
  <c r="O69" i="6"/>
  <c r="O68" i="6"/>
  <c r="O67" i="6"/>
  <c r="O66" i="6"/>
  <c r="J70" i="6"/>
  <c r="J69" i="6"/>
  <c r="J68" i="6"/>
  <c r="J67" i="6"/>
  <c r="J66" i="6"/>
  <c r="F70" i="6"/>
  <c r="F69" i="6"/>
  <c r="F68" i="6"/>
  <c r="F67" i="6"/>
  <c r="F66" i="6"/>
  <c r="I74" i="6"/>
  <c r="I75" i="6"/>
  <c r="H53" i="6"/>
  <c r="B53" i="6"/>
  <c r="H51" i="6"/>
  <c r="B51" i="6"/>
  <c r="F38" i="6"/>
  <c r="N36" i="6"/>
  <c r="F36" i="6"/>
  <c r="F34" i="6"/>
  <c r="N32" i="6"/>
  <c r="F32" i="6"/>
  <c r="J27" i="6"/>
  <c r="F27" i="6"/>
  <c r="K25" i="6"/>
  <c r="F25" i="6"/>
  <c r="K23" i="6"/>
  <c r="F23" i="6"/>
  <c r="AL78" i="5"/>
  <c r="AL76" i="5"/>
  <c r="AM70" i="5"/>
  <c r="AM68" i="5"/>
  <c r="AL70" i="5"/>
  <c r="AL68" i="5"/>
  <c r="AL64" i="5"/>
  <c r="AL62" i="5"/>
  <c r="AL100" i="5"/>
  <c r="AL99" i="5"/>
  <c r="AL101" i="5" l="1"/>
  <c r="L149" i="5" s="1"/>
  <c r="AL149" i="5" s="1"/>
  <c r="AL94" i="5" l="1"/>
  <c r="AL95" i="5"/>
  <c r="AL96" i="5"/>
  <c r="AL97" i="5"/>
  <c r="AL93" i="5"/>
  <c r="D112" i="5"/>
  <c r="AE112" i="5"/>
  <c r="AE113" i="5"/>
  <c r="AL89" i="5" l="1"/>
  <c r="AL88" i="5"/>
  <c r="AL74" i="5"/>
  <c r="AN74" i="5" s="1"/>
  <c r="AL72" i="5"/>
  <c r="AN72" i="5" s="1"/>
  <c r="L140" i="5" l="1"/>
  <c r="AL140" i="5" s="1"/>
  <c r="L139" i="5"/>
  <c r="AL139" i="5" s="1"/>
  <c r="B6" i="4"/>
  <c r="B34" i="4" s="1"/>
  <c r="B35" i="4" s="1"/>
  <c r="J29" i="5"/>
  <c r="AL23" i="5" s="1"/>
  <c r="P31" i="5"/>
  <c r="L31" i="5"/>
  <c r="W29" i="5" l="1"/>
  <c r="W28" i="5"/>
  <c r="W25" i="5"/>
  <c r="BD1" i="6"/>
  <c r="AG63" i="6" l="1"/>
  <c r="AF16" i="6" l="1"/>
  <c r="AG64" i="6" s="1"/>
  <c r="E16" i="6"/>
  <c r="E15" i="6"/>
  <c r="D63" i="6" l="1"/>
  <c r="F41" i="5" l="1"/>
  <c r="W27" i="5" l="1"/>
  <c r="AM53" i="5"/>
  <c r="AM52" i="5"/>
  <c r="AM51" i="5"/>
  <c r="AM50" i="5"/>
  <c r="AM49" i="5"/>
  <c r="AM48" i="5"/>
  <c r="AM37" i="5"/>
  <c r="AM38" i="5"/>
  <c r="AM39" i="5"/>
  <c r="AM40" i="5"/>
  <c r="AM41" i="5"/>
  <c r="AM36" i="5"/>
  <c r="AB43" i="5" l="1"/>
  <c r="X43" i="5"/>
  <c r="T43" i="5"/>
  <c r="P43" i="5"/>
  <c r="L43" i="5"/>
  <c r="AB31" i="5"/>
  <c r="X31" i="5"/>
  <c r="T31" i="5"/>
  <c r="AE59" i="5"/>
  <c r="AE58" i="5"/>
  <c r="D58" i="5"/>
  <c r="BG1" i="5"/>
  <c r="AM35" i="5" l="1"/>
  <c r="AM47" i="5"/>
  <c r="L138" i="5" s="1"/>
  <c r="L137" i="5" l="1"/>
  <c r="AL137" i="5" s="1"/>
  <c r="AL138" i="5"/>
  <c r="AL13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6" authorId="0" shapeId="0" xr:uid="{EA640A6B-70D7-4F0A-A59D-09BA5B1446A0}">
      <text>
        <r>
          <rPr>
            <b/>
            <sz val="9"/>
            <color indexed="81"/>
            <rFont val="Tahoma"/>
            <family val="2"/>
          </rPr>
          <t>Note:</t>
        </r>
        <r>
          <rPr>
            <sz val="9"/>
            <color indexed="81"/>
            <rFont val="Tahoma"/>
            <family val="2"/>
          </rPr>
          <t xml:space="preserve">
Enter street address of proposed development</t>
        </r>
      </text>
    </comment>
    <comment ref="AE16" authorId="0" shapeId="0" xr:uid="{7FEE913C-E6C9-4F19-ACEC-D381409911BA}">
      <text>
        <r>
          <rPr>
            <b/>
            <sz val="9"/>
            <color indexed="81"/>
            <rFont val="Tahoma"/>
            <family val="2"/>
          </rPr>
          <t>Note:</t>
        </r>
        <r>
          <rPr>
            <sz val="9"/>
            <color indexed="81"/>
            <rFont val="Tahoma"/>
            <family val="2"/>
          </rPr>
          <t xml:space="preserve">
Provide a unique BMP ID
Examples:
   HS-1
   HS-A
   1
   A</t>
        </r>
      </text>
    </comment>
    <comment ref="AA23" authorId="0" shapeId="0" xr:uid="{9A956C0D-F3EB-4781-B5E3-AB7F3C5E20EF}">
      <text>
        <r>
          <rPr>
            <b/>
            <sz val="9"/>
            <color indexed="81"/>
            <rFont val="Tahoma"/>
            <family val="2"/>
          </rPr>
          <t>Note:</t>
        </r>
        <r>
          <rPr>
            <sz val="9"/>
            <color indexed="81"/>
            <rFont val="Tahoma"/>
            <family val="2"/>
          </rPr>
          <t xml:space="preserve">
If there is no EIA, enter 0</t>
        </r>
      </text>
    </comment>
    <comment ref="L32" authorId="0" shapeId="0" xr:uid="{C6450A96-BF79-42D9-AE84-33A39E1A0EB9}">
      <text>
        <r>
          <rPr>
            <b/>
            <sz val="9"/>
            <color indexed="81"/>
            <rFont val="Tahoma"/>
            <family val="2"/>
          </rPr>
          <t>Note:</t>
        </r>
        <r>
          <rPr>
            <sz val="9"/>
            <color indexed="81"/>
            <rFont val="Tahoma"/>
            <family val="2"/>
          </rPr>
          <t xml:space="preserve">
Enter a unique Basin ID for each subbasin</t>
        </r>
      </text>
    </comment>
    <comment ref="L44" authorId="0" shapeId="0" xr:uid="{18DAB126-0CFF-4F56-83D2-1EF9046DB526}">
      <text>
        <r>
          <rPr>
            <b/>
            <sz val="9"/>
            <color indexed="81"/>
            <rFont val="Tahoma"/>
            <family val="2"/>
          </rPr>
          <t>Note:</t>
        </r>
        <r>
          <rPr>
            <sz val="9"/>
            <color indexed="81"/>
            <rFont val="Tahoma"/>
            <family val="2"/>
          </rPr>
          <t xml:space="preserve">
Enter a unique Basin ID for each subbasin</t>
        </r>
      </text>
    </comment>
    <comment ref="O99" authorId="0" shapeId="0" xr:uid="{5A2FC1D0-EFFD-4D6D-8AC1-A1CE19F111D6}">
      <text>
        <r>
          <rPr>
            <b/>
            <sz val="9"/>
            <color indexed="81"/>
            <rFont val="Tahoma"/>
            <family val="2"/>
          </rPr>
          <t>Note:</t>
        </r>
        <r>
          <rPr>
            <sz val="9"/>
            <color indexed="81"/>
            <rFont val="Tahoma"/>
            <family val="2"/>
          </rPr>
          <t xml:space="preserve">
Enter number in decimal format.  Example: 00.000000</t>
        </r>
      </text>
    </comment>
    <comment ref="W99" authorId="0" shapeId="0" xr:uid="{AC5A3263-F966-4C58-B6BD-31B3BEB46897}">
      <text>
        <r>
          <rPr>
            <b/>
            <sz val="9"/>
            <color indexed="81"/>
            <rFont val="Tahoma"/>
            <family val="2"/>
          </rPr>
          <t>Note:</t>
        </r>
        <r>
          <rPr>
            <sz val="9"/>
            <color indexed="81"/>
            <rFont val="Tahoma"/>
            <family val="2"/>
          </rPr>
          <t xml:space="preserve">
Enter number in decimal format.  Example: 00.000000</t>
        </r>
      </text>
    </comment>
    <comment ref="F126" authorId="0" shapeId="0" xr:uid="{47F3F6B2-31A3-4D00-94F6-BFBD731F8555}">
      <text>
        <r>
          <rPr>
            <b/>
            <sz val="9"/>
            <color indexed="81"/>
            <rFont val="Tahoma"/>
            <family val="2"/>
          </rPr>
          <t>Note:</t>
        </r>
        <r>
          <rPr>
            <sz val="9"/>
            <color indexed="81"/>
            <rFont val="Tahoma"/>
            <family val="2"/>
          </rPr>
          <t xml:space="preserve">
Enter street addres of proposed development</t>
        </r>
      </text>
    </comment>
    <comment ref="AD131" authorId="0" shapeId="0" xr:uid="{56ECFEA7-99B2-4EF1-BCAD-EBB2C94DA94A}">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2.  If comments are shown in the Automated Review Checks, resolve the comments or provide an explination in the comments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AD74" authorId="0" shapeId="0" xr:uid="{B6231635-427A-44F1-AEB2-5CAE2B1F2820}">
      <text>
        <r>
          <rPr>
            <b/>
            <sz val="9"/>
            <color indexed="81"/>
            <rFont val="Tahoma"/>
            <family val="2"/>
          </rPr>
          <t>Note:</t>
        </r>
        <r>
          <rPr>
            <sz val="9"/>
            <color indexed="81"/>
            <rFont val="Tahoma"/>
            <family val="2"/>
          </rPr>
          <t xml:space="preserve">
Enter number in decimal format.
Example: 00.000000</t>
        </r>
      </text>
    </comment>
    <comment ref="E104" authorId="0" shapeId="0" xr:uid="{8CB6055F-EA21-471B-B74A-D0DEE9420DDA}">
      <text>
        <r>
          <rPr>
            <b/>
            <sz val="9"/>
            <color indexed="81"/>
            <rFont val="Tahoma"/>
            <family val="2"/>
          </rPr>
          <t>Note:</t>
        </r>
        <r>
          <rPr>
            <sz val="9"/>
            <color indexed="81"/>
            <rFont val="Tahoma"/>
            <family val="2"/>
          </rPr>
          <t xml:space="preserve">
Enter street addres of proposed development</t>
        </r>
      </text>
    </comment>
    <comment ref="AC109" authorId="0" shapeId="0" xr:uid="{05E334E9-A41B-4B17-A5D2-0B872128B08C}">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2.  If comments are shown in the Automated Review Checks, resolve the comments or provide an explination in the comments section.</t>
        </r>
      </text>
    </comment>
  </commentList>
</comments>
</file>

<file path=xl/sharedStrings.xml><?xml version="1.0" encoding="utf-8"?>
<sst xmlns="http://schemas.openxmlformats.org/spreadsheetml/2006/main" count="634" uniqueCount="350">
  <si>
    <t>Development Information</t>
  </si>
  <si>
    <t>Name:</t>
  </si>
  <si>
    <t>Proposed Impervious Area (PIA)</t>
  </si>
  <si>
    <t>Pre-Development</t>
  </si>
  <si>
    <t>Curve Number:</t>
  </si>
  <si>
    <t>(WQ)</t>
  </si>
  <si>
    <t>(2-yr)</t>
  </si>
  <si>
    <t>(5-yr)</t>
  </si>
  <si>
    <t>(10-yr)</t>
  </si>
  <si>
    <t>(25-yr)</t>
  </si>
  <si>
    <t>(100-yr)</t>
  </si>
  <si>
    <t>Post-Development</t>
  </si>
  <si>
    <t>Post Total</t>
  </si>
  <si>
    <t>Pre Total</t>
  </si>
  <si>
    <t>Outfall Location</t>
  </si>
  <si>
    <t>Professional Engineer Certification</t>
  </si>
  <si>
    <t>Address:</t>
  </si>
  <si>
    <t>Date:</t>
  </si>
  <si>
    <t>Approval Status:</t>
  </si>
  <si>
    <t>Comments:</t>
  </si>
  <si>
    <t>Material</t>
  </si>
  <si>
    <t>Concrete</t>
  </si>
  <si>
    <t>Metal</t>
  </si>
  <si>
    <t>HDPP</t>
  </si>
  <si>
    <t>PVC</t>
  </si>
  <si>
    <t>HDPE</t>
  </si>
  <si>
    <t>Other</t>
  </si>
  <si>
    <t>Select</t>
  </si>
  <si>
    <t>Shape</t>
  </si>
  <si>
    <t>BMP ID:</t>
  </si>
  <si>
    <t>Existing Impervious Area (EIA):</t>
  </si>
  <si>
    <t>acres</t>
  </si>
  <si>
    <r>
      <t>Water Quality Volume (WQ</t>
    </r>
    <r>
      <rPr>
        <vertAlign val="subscript"/>
        <sz val="10"/>
        <color theme="1"/>
        <rFont val="Calibri"/>
        <family val="2"/>
      </rPr>
      <t>v</t>
    </r>
    <r>
      <rPr>
        <sz val="10"/>
        <color theme="1"/>
        <rFont val="Calibri"/>
        <family val="2"/>
        <scheme val="minor"/>
      </rPr>
      <t>):</t>
    </r>
  </si>
  <si>
    <r>
      <t>ft</t>
    </r>
    <r>
      <rPr>
        <vertAlign val="superscript"/>
        <sz val="8"/>
        <color theme="1"/>
        <rFont val="Calibri"/>
        <family val="2"/>
      </rPr>
      <t>3</t>
    </r>
  </si>
  <si>
    <r>
      <t>WQ</t>
    </r>
    <r>
      <rPr>
        <vertAlign val="subscript"/>
        <sz val="10"/>
        <color theme="1"/>
        <rFont val="Calibri"/>
        <family val="2"/>
      </rPr>
      <t>v</t>
    </r>
    <r>
      <rPr>
        <sz val="10"/>
        <color theme="1"/>
        <rFont val="Calibri"/>
        <family val="2"/>
        <scheme val="minor"/>
      </rPr>
      <t xml:space="preserve"> = </t>
    </r>
  </si>
  <si>
    <t>Inv. EL</t>
  </si>
  <si>
    <t>in</t>
  </si>
  <si>
    <t>ft</t>
  </si>
  <si>
    <t>Length:</t>
  </si>
  <si>
    <t>Latitude:</t>
  </si>
  <si>
    <t>Longitude:</t>
  </si>
  <si>
    <t>Basin ID:</t>
  </si>
  <si>
    <t>Total Area:</t>
  </si>
  <si>
    <t>Time of Concentration (min):</t>
  </si>
  <si>
    <t>Additional Impervious Area (AIA) = PIA - EIA</t>
  </si>
  <si>
    <t>AIA =</t>
  </si>
  <si>
    <t>Design</t>
  </si>
  <si>
    <t>As-Built</t>
  </si>
  <si>
    <t>Reviewed:</t>
  </si>
  <si>
    <t>Type</t>
  </si>
  <si>
    <t>Enter data as applicable for the proposed design.</t>
  </si>
  <si>
    <t>General Instructions</t>
  </si>
  <si>
    <t>If a field is highlighted yellow after a number is entered, the yellow highlight may indicate an error and/or concern.  Once the error and/or concern is resolved, the yellow highlight will be removed.  All yellow highlighted cells shall be resolved or an explanitation provided prior to completing the form.</t>
  </si>
  <si>
    <t>Field Types</t>
  </si>
  <si>
    <t>Supplemental Instructions</t>
  </si>
  <si>
    <t>Each Form shall be signed, sealed, and dated by a professional engineer registered in Alabama.</t>
  </si>
  <si>
    <t>Use the drop down list to select a shape.</t>
  </si>
  <si>
    <t>Riprap</t>
  </si>
  <si>
    <t>Earthen</t>
  </si>
  <si>
    <t>Geotextile</t>
  </si>
  <si>
    <t>Total Post Q &gt; Pre Q</t>
  </si>
  <si>
    <t>Post Total not completed</t>
  </si>
  <si>
    <t>Design Response</t>
  </si>
  <si>
    <t>Emergency Spillway Section not completed</t>
  </si>
  <si>
    <t>Pre Total not compeleted</t>
  </si>
  <si>
    <t>Automated Review Checks</t>
  </si>
  <si>
    <t>Form Section</t>
  </si>
  <si>
    <t>Pre-Development:</t>
  </si>
  <si>
    <t>Post-Development:</t>
  </si>
  <si>
    <t>Photographs, at a minimum, shall include the following:</t>
  </si>
  <si>
    <t>The developer / owner shall retain the services of a professional land surveyor to:</t>
  </si>
  <si>
    <t>Develop an as-built drawing.</t>
  </si>
  <si>
    <t>a.</t>
  </si>
  <si>
    <t>b.</t>
  </si>
  <si>
    <t>The developer shall retain the services of a professional engineer to:</t>
  </si>
  <si>
    <t>Storm sewers showing pipes, inlets, junction boxes, outlets, outlet protection, and invert elevations</t>
  </si>
  <si>
    <t>Prior to approval of the Final Plat.</t>
  </si>
  <si>
    <t>Provide ALL required attachments:</t>
  </si>
  <si>
    <t>As-built survey, at a minimum, shall include the following:</t>
  </si>
  <si>
    <t>The issuance of a Certificate of Occupancy; and/or,</t>
  </si>
  <si>
    <t>c.</t>
  </si>
  <si>
    <t>•</t>
  </si>
  <si>
    <t>Outfall Location:</t>
  </si>
  <si>
    <t>Latitude and/or Longitude not provided</t>
  </si>
  <si>
    <t>Max Stage for 2, 5, 10, and/or 25-year storm  &gt; Emergency Spillway Crest Elevation</t>
  </si>
  <si>
    <t xml:space="preserve">This is a calculated field.  Once the required information is entered, the orange highlight will be removed. </t>
  </si>
  <si>
    <t>Use the drop down list to select a material.</t>
  </si>
  <si>
    <t>Review Status</t>
  </si>
  <si>
    <t>General design standards and requirements shall be as follows:</t>
  </si>
  <si>
    <t xml:space="preserve"> As-built Survey</t>
  </si>
  <si>
    <t xml:space="preserve"> As-built H&amp;H Calculations</t>
  </si>
  <si>
    <t xml:space="preserve"> O&amp;M Agreement</t>
  </si>
  <si>
    <t>Attachments:</t>
  </si>
  <si>
    <t xml:space="preserve"> Photos</t>
  </si>
  <si>
    <t xml:space="preserve"> Yes</t>
  </si>
  <si>
    <t xml:space="preserve"> No</t>
  </si>
  <si>
    <t xml:space="preserve"> Approved</t>
  </si>
  <si>
    <t xml:space="preserve"> Approved Contingent</t>
  </si>
  <si>
    <t xml:space="preserve"> Denied</t>
  </si>
  <si>
    <t xml:space="preserve"> Incomplete</t>
  </si>
  <si>
    <t xml:space="preserve"> Design Drawings</t>
  </si>
  <si>
    <t xml:space="preserve"> H&amp;H Calculations</t>
  </si>
  <si>
    <t xml:space="preserve"> Drainage Basin Maps</t>
  </si>
  <si>
    <t>Drainage Area (acre):</t>
  </si>
  <si>
    <t>Owner's Information</t>
  </si>
  <si>
    <t xml:space="preserve"> Not Applicable</t>
  </si>
  <si>
    <t xml:space="preserve">Name: </t>
  </si>
  <si>
    <t xml:space="preserve">Address: </t>
  </si>
  <si>
    <t xml:space="preserve">Email: </t>
  </si>
  <si>
    <t xml:space="preserve">HOA Name: </t>
  </si>
  <si>
    <t xml:space="preserve">State: </t>
  </si>
  <si>
    <t xml:space="preserve">Zip Code: </t>
  </si>
  <si>
    <t xml:space="preserve">Phone: </t>
  </si>
  <si>
    <t xml:space="preserve">Title: </t>
  </si>
  <si>
    <t>HOA Contact:</t>
  </si>
  <si>
    <t>Long</t>
  </si>
  <si>
    <r>
      <t>WQ</t>
    </r>
    <r>
      <rPr>
        <vertAlign val="subscript"/>
        <sz val="11"/>
        <color theme="1"/>
        <rFont val="Calibri"/>
        <family val="2"/>
        <scheme val="minor"/>
      </rPr>
      <t>v</t>
    </r>
    <r>
      <rPr>
        <sz val="11"/>
        <color theme="1"/>
        <rFont val="Calibri"/>
        <family val="2"/>
        <scheme val="minor"/>
      </rPr>
      <t xml:space="preserve"> Required &gt; WQ</t>
    </r>
    <r>
      <rPr>
        <vertAlign val="subscript"/>
        <sz val="11"/>
        <color theme="1"/>
        <rFont val="Calibri"/>
        <family val="2"/>
        <scheme val="minor"/>
      </rPr>
      <t>v</t>
    </r>
    <r>
      <rPr>
        <sz val="11"/>
        <color theme="1"/>
        <rFont val="Calibri"/>
        <family val="2"/>
        <scheme val="minor"/>
      </rPr>
      <t xml:space="preserve"> Provided</t>
    </r>
  </si>
  <si>
    <t>As-Built does not match Design</t>
  </si>
  <si>
    <t>Montgomery</t>
  </si>
  <si>
    <t>Hoover</t>
  </si>
  <si>
    <t>Prattville</t>
  </si>
  <si>
    <t>Mobile</t>
  </si>
  <si>
    <t xml:space="preserve">Select City: </t>
  </si>
  <si>
    <t xml:space="preserve">Outlet Pipe: </t>
  </si>
  <si>
    <t xml:space="preserve">Width: </t>
  </si>
  <si>
    <t xml:space="preserve">Diameter: </t>
  </si>
  <si>
    <t xml:space="preserve">Material: </t>
  </si>
  <si>
    <t xml:space="preserve">Shape: </t>
  </si>
  <si>
    <t>Round</t>
  </si>
  <si>
    <t>Rectangle</t>
  </si>
  <si>
    <t>Trapezoid</t>
  </si>
  <si>
    <t>Square</t>
  </si>
  <si>
    <t xml:space="preserve">Date: </t>
  </si>
  <si>
    <t xml:space="preserve">BMP ID: </t>
  </si>
  <si>
    <t xml:space="preserve">Company: </t>
  </si>
  <si>
    <t xml:space="preserve">Signature: </t>
  </si>
  <si>
    <t xml:space="preserve">Comments: </t>
  </si>
  <si>
    <t xml:space="preserve">Select: </t>
  </si>
  <si>
    <t xml:space="preserve">Orifice: </t>
  </si>
  <si>
    <t xml:space="preserve">Attachments: </t>
  </si>
  <si>
    <t xml:space="preserve">Buildings / Structures: </t>
  </si>
  <si>
    <t xml:space="preserve">Driveways / Sidewalks: </t>
  </si>
  <si>
    <t xml:space="preserve">Roads: </t>
  </si>
  <si>
    <t xml:space="preserve">Parking: </t>
  </si>
  <si>
    <t xml:space="preserve">Other: </t>
  </si>
  <si>
    <t xml:space="preserve">Total PIA: </t>
  </si>
  <si>
    <t>Select either "Yes" or "No" by placing an "X" in the appropriate box.  Once an "X" is entered, the green highlight will be removed.</t>
  </si>
  <si>
    <t>Automated Review Checks:  Once information and data are entered into the form, the form will check the information entered and identify any potential issues or concerns.  Prior to printing the form, all automated comments shall be resolved.</t>
  </si>
  <si>
    <t>Automated Comments</t>
  </si>
  <si>
    <t xml:space="preserve"> Manufacturer Data</t>
  </si>
  <si>
    <t xml:space="preserve"> Maintenance Plan</t>
  </si>
  <si>
    <t xml:space="preserve"> ADS</t>
  </si>
  <si>
    <t xml:space="preserve"> Contech</t>
  </si>
  <si>
    <t xml:space="preserve"> Other:</t>
  </si>
  <si>
    <t>Diameter</t>
  </si>
  <si>
    <t>This is a required field.  Place an "X" in the appropriate box and the green highlight will be removed.  In some cases, the selection is optional.  Once an option is completed, additional fields will be highlighted green and in some fields the green highlight will be removed.</t>
  </si>
  <si>
    <t>Once the Design, As-built, or Inspection Forms are completed, there should be no green, yellow, or orange highlighted fields.</t>
  </si>
  <si>
    <t>The Supplemental Instructions provide additional guidance and design standards.</t>
  </si>
  <si>
    <t>Form 2E - Hydrodynamic Separator
Design Form</t>
  </si>
  <si>
    <t>Form 3E - Hydrodynamic Separator
As-Built Certification Form</t>
  </si>
  <si>
    <t>Hydrodynamic Separator</t>
  </si>
  <si>
    <t xml:space="preserve"> Hydro International</t>
  </si>
  <si>
    <t xml:space="preserve"> Oldcastle Infrastructure</t>
  </si>
  <si>
    <t xml:space="preserve">Manufacturer: </t>
  </si>
  <si>
    <t xml:space="preserve">Product Name: </t>
  </si>
  <si>
    <t xml:space="preserve">Model No.: </t>
  </si>
  <si>
    <t xml:space="preserve">WQ Function: </t>
  </si>
  <si>
    <t xml:space="preserve">Configuration: </t>
  </si>
  <si>
    <t xml:space="preserve"> Pretreatment</t>
  </si>
  <si>
    <t xml:space="preserve"> Inline w/ system</t>
  </si>
  <si>
    <t xml:space="preserve"> Stand-alone</t>
  </si>
  <si>
    <t xml:space="preserve"> Offline</t>
  </si>
  <si>
    <t xml:space="preserve">Treatment Flow Rate*: </t>
  </si>
  <si>
    <t xml:space="preserve">Allowable Peak Inline Flow Rate: </t>
  </si>
  <si>
    <t>*Note: The treatment flow rate shall be for 80% Total Suspended Solids (TSS) removal of 110 m particle.</t>
  </si>
  <si>
    <t xml:space="preserve">Sediment Storage: </t>
  </si>
  <si>
    <t xml:space="preserve">Floatable / Oil Storage: </t>
  </si>
  <si>
    <r>
      <t xml:space="preserve"> ft</t>
    </r>
    <r>
      <rPr>
        <vertAlign val="superscript"/>
        <sz val="10"/>
        <color theme="1"/>
        <rFont val="Calibri"/>
        <family val="2"/>
        <scheme val="minor"/>
      </rPr>
      <t>3</t>
    </r>
  </si>
  <si>
    <t>Storm Treatment Chamber</t>
  </si>
  <si>
    <t xml:space="preserve">Maintenance Access Type: </t>
  </si>
  <si>
    <t xml:space="preserve"> Manhole</t>
  </si>
  <si>
    <t xml:space="preserve"> Grate Inlet</t>
  </si>
  <si>
    <t xml:space="preserve">Inlet Pipe 1: </t>
  </si>
  <si>
    <t xml:space="preserve">Inlet Pipe 2: </t>
  </si>
  <si>
    <t xml:space="preserve">Inlet Pipe 3: </t>
  </si>
  <si>
    <t xml:space="preserve">Inlet Pipe 4: </t>
  </si>
  <si>
    <r>
      <t xml:space="preserve"> ft</t>
    </r>
    <r>
      <rPr>
        <vertAlign val="superscript"/>
        <sz val="10"/>
        <color theme="1"/>
        <rFont val="Calibri"/>
        <family val="2"/>
        <scheme val="minor"/>
      </rPr>
      <t>3</t>
    </r>
    <r>
      <rPr>
        <sz val="10"/>
        <color theme="1"/>
        <rFont val="Calibri"/>
        <family val="2"/>
        <scheme val="minor"/>
      </rPr>
      <t>/s</t>
    </r>
  </si>
  <si>
    <t xml:space="preserve">Treatment Flow Rate: </t>
  </si>
  <si>
    <t xml:space="preserve"> Maintenance Access Type: </t>
  </si>
  <si>
    <t>Perform a field survey of the constructed hydrodynamic separator; and,</t>
  </si>
  <si>
    <t>Use the as-built survey data to complete Form 3E – Hydrodynamic Separator As-built Certification Form;</t>
  </si>
  <si>
    <t>Outlet pipe discharge location</t>
  </si>
  <si>
    <t>General overview of hydrodynamic separator</t>
  </si>
  <si>
    <t>Revision Date:</t>
  </si>
  <si>
    <t>Page 1 of 3</t>
  </si>
  <si>
    <t>Page 3 of 3</t>
  </si>
  <si>
    <t>Page 2 of 3</t>
  </si>
  <si>
    <t>Page 2 of 2</t>
  </si>
  <si>
    <t>Page 1 of 2</t>
  </si>
  <si>
    <t xml:space="preserve"> Cleaning Port</t>
  </si>
  <si>
    <t>Private Easement:</t>
  </si>
  <si>
    <t>Accessable for Maintenance:</t>
  </si>
  <si>
    <t>Hydrodynamic Separator is not accessable for maintenance</t>
  </si>
  <si>
    <t>Jefferson</t>
  </si>
  <si>
    <t>Effective Date:</t>
  </si>
  <si>
    <t>Entity Type:</t>
  </si>
  <si>
    <t>Maintenance Agreement:</t>
  </si>
  <si>
    <t>1 February 2020</t>
  </si>
  <si>
    <t>1 October 2020</t>
  </si>
  <si>
    <t>1 October 2015</t>
  </si>
  <si>
    <t>1 July 2018</t>
  </si>
  <si>
    <t>Type:</t>
  </si>
  <si>
    <t>City</t>
  </si>
  <si>
    <t>County</t>
  </si>
  <si>
    <t xml:space="preserve"> Covenant</t>
  </si>
  <si>
    <t>By affixing my professional seal and signature on this form, I hereby certify that the hydrodynamic separator:</t>
  </si>
  <si>
    <t>Provides the required water quality volume (WQv) treatment;</t>
  </si>
  <si>
    <t xml:space="preserve"> As-Built Survey Drawing(s)</t>
  </si>
  <si>
    <t>By affixing my professional seal and signature on this form, I hereby certify that the hydrodynamic separator has been constructed in accordance with the approved design.  I further certify that the drainage areas shown in the approved hydrology and hydraulic (H&amp;H) calculations do in fact drain into the hydrodynamic separator and that the post-development runoff mimics pre-development hydrology to the maximum extent practicable (MEP).</t>
  </si>
  <si>
    <t>Installation of a hydrodynamic separator shall not adversely impact and/or cause flooding of properties located</t>
  </si>
  <si>
    <t>The calculation methodology shall utilize the National Resource Conservation Resources (NRCS) Urban Hydrology for</t>
  </si>
  <si>
    <t>All applicable developments shall be responsible for ensuring that post-development hydrology mimics</t>
  </si>
  <si>
    <t xml:space="preserve">pre-development hydrology for the WQ  rainfall depth;  </t>
  </si>
  <si>
    <t>H&amp;H studies for stormwater management facilities shall include model network, existing drainage areas, proposed</t>
  </si>
  <si>
    <t>drainage areas, time of concentration, curve number, pre-development peak discharges, post-development peak</t>
  </si>
  <si>
    <t>discharges, outlet structure geometry, emergency spillway geometry, pond stage-area-storage summary, pond</t>
  </si>
  <si>
    <t>discharge summary, inflow and outflow hydrographs, and outlet pipe velocities.</t>
  </si>
  <si>
    <t xml:space="preserve"> Manufacturer: </t>
  </si>
  <si>
    <t>Home Owners Association (HOA) Information</t>
  </si>
  <si>
    <t xml:space="preserve">Site features to include but not limited to roads, rights-of-way, property lines, driveways, buildings, </t>
  </si>
  <si>
    <t>parking areas, fences, retaining walls, dumpster pads, etc.</t>
  </si>
  <si>
    <t>Current Logo</t>
  </si>
  <si>
    <t>This is a required field.  Once a number or text is entered, the green highlight will be removed.</t>
  </si>
  <si>
    <t xml:space="preserve">City: </t>
  </si>
  <si>
    <t>Engineering or Building Number has not been provided</t>
  </si>
  <si>
    <t>Permit Type:</t>
  </si>
  <si>
    <t>Engineering or Building No.</t>
  </si>
  <si>
    <t>Max Velocity:</t>
  </si>
  <si>
    <t>Lookup Table</t>
  </si>
  <si>
    <t>Lat</t>
  </si>
  <si>
    <t>Lat &amp; Long</t>
  </si>
  <si>
    <t>Complete Design Form with the required design information.  Once the Design Form is completed, most of the Design section of the As-built Form will be prepopulated.</t>
  </si>
  <si>
    <t>Use the drop down list to select an orifice or weir.</t>
  </si>
  <si>
    <t xml:space="preserve">Weir: </t>
  </si>
  <si>
    <t xml:space="preserve">Contact Name: </t>
  </si>
  <si>
    <t xml:space="preserve"> Photographs with date and captions</t>
  </si>
  <si>
    <t xml:space="preserve">Insp Report Due: </t>
  </si>
  <si>
    <t>30 Septbember</t>
  </si>
  <si>
    <t>1 September</t>
  </si>
  <si>
    <t>Insp Report Due:</t>
  </si>
  <si>
    <t>within, upstream, and/or downstream of the development;</t>
  </si>
  <si>
    <t>A stormwater pathway (i.e. piped storm sewer, overland flow, etc.) within the development shall</t>
  </si>
  <si>
    <t>be provided to convey the discharge resulting from a 100-year, 24-hour storm event in a manner that</t>
  </si>
  <si>
    <t>will not adversely impact and/or cause flooding of structures within the development;</t>
  </si>
  <si>
    <t xml:space="preserve">Sediment Storage Capacity: </t>
  </si>
  <si>
    <t xml:space="preserve">Floatable / Oil Storage Capacity: </t>
  </si>
  <si>
    <t>Drainage areas shown in the hydrology and hydraulic (H&amp;H) calculations drain into the hydrodynamic separator.</t>
  </si>
  <si>
    <t>of the development;</t>
  </si>
  <si>
    <t>Will not adversely impact and/or cause flooding of structures within the development and downstream</t>
  </si>
  <si>
    <t xml:space="preserve">Seal: </t>
  </si>
  <si>
    <t xml:space="preserve"> ft</t>
  </si>
  <si>
    <t>A hydrodynamic separator shall not be located within a floodplain or floodway;</t>
  </si>
  <si>
    <t>Provide supporting data from the manufracturer to validate:</t>
  </si>
  <si>
    <t>d.</t>
  </si>
  <si>
    <t>e.</t>
  </si>
  <si>
    <t>Manufacturer's Data:</t>
  </si>
  <si>
    <t>Manufacturer's data is not provided</t>
  </si>
  <si>
    <t>Manufacturer's Data</t>
  </si>
  <si>
    <t xml:space="preserve"> Manufacturer's Data:</t>
  </si>
  <si>
    <t>ENG No.</t>
  </si>
  <si>
    <t>(50-yr)</t>
  </si>
  <si>
    <t>Storms:</t>
  </si>
  <si>
    <t>2, 5, 10, and 25</t>
  </si>
  <si>
    <t>2, 5, 10, 25, 50, and 100</t>
  </si>
  <si>
    <t>Arch</t>
  </si>
  <si>
    <t>Elliptical</t>
  </si>
  <si>
    <t>V-notch</t>
  </si>
  <si>
    <t>Hydrodynamic separator is located on a private property?</t>
  </si>
  <si>
    <t>Hydrodynamic Separator is not located on private property</t>
  </si>
  <si>
    <r>
      <t>Peak Discharge (ft</t>
    </r>
    <r>
      <rPr>
        <vertAlign val="superscript"/>
        <sz val="8"/>
        <color theme="1"/>
        <rFont val="Calibri"/>
        <family val="2"/>
      </rPr>
      <t>3</t>
    </r>
    <r>
      <rPr>
        <sz val="10"/>
        <color theme="1"/>
        <rFont val="Calibri"/>
        <family val="2"/>
        <scheme val="minor"/>
      </rPr>
      <t>/s)</t>
    </r>
  </si>
  <si>
    <t xml:space="preserve">Design Form Date: </t>
  </si>
  <si>
    <t>31 December</t>
  </si>
  <si>
    <t>Contech - Cascade Separator</t>
  </si>
  <si>
    <t>Model No.</t>
  </si>
  <si>
    <t>CS-4</t>
  </si>
  <si>
    <t>CS-5</t>
  </si>
  <si>
    <t>CS-6</t>
  </si>
  <si>
    <t>CS-8</t>
  </si>
  <si>
    <t>CS-10</t>
  </si>
  <si>
    <t>CS-12</t>
  </si>
  <si>
    <t>Distance from water surface</t>
  </si>
  <si>
    <t>to top of sediment pile</t>
  </si>
  <si>
    <t>(ft)</t>
  </si>
  <si>
    <t>Sediment storage</t>
  </si>
  <si>
    <t>Caacity</t>
  </si>
  <si>
    <t>(yd3)</t>
  </si>
  <si>
    <t>Hydro International - First Defense</t>
  </si>
  <si>
    <t>FD-3</t>
  </si>
  <si>
    <t>FD-4</t>
  </si>
  <si>
    <t>FD-5</t>
  </si>
  <si>
    <t>FD-6</t>
  </si>
  <si>
    <t>FD-8</t>
  </si>
  <si>
    <t>FD-10</t>
  </si>
  <si>
    <t>Information provided below was obtained from the manufacturers data and is provided for information only</t>
  </si>
  <si>
    <t>ADS - Barracuda</t>
  </si>
  <si>
    <t>S3</t>
  </si>
  <si>
    <t>S4</t>
  </si>
  <si>
    <t>S6</t>
  </si>
  <si>
    <t>S8</t>
  </si>
  <si>
    <t>0.44*</t>
  </si>
  <si>
    <t>0.78*</t>
  </si>
  <si>
    <t>1.75*</t>
  </si>
  <si>
    <t>* Sediment depth = 20-inches</t>
  </si>
  <si>
    <t>3.10*</t>
  </si>
  <si>
    <t xml:space="preserve">to top of sediment pile: </t>
  </si>
  <si>
    <t xml:space="preserve">Distance from outlet pipe invert </t>
  </si>
  <si>
    <t xml:space="preserve">Distance from outlet pipe invert  </t>
  </si>
  <si>
    <t xml:space="preserve">Maximum sediment depth: </t>
  </si>
  <si>
    <t xml:space="preserve">Sump EL: </t>
  </si>
  <si>
    <t>Rim EL.:</t>
  </si>
  <si>
    <t>Storm Treatment Chamber:</t>
  </si>
  <si>
    <t xml:space="preserve"> Storm Treatment Chamber:</t>
  </si>
  <si>
    <t>Hydrodynamic separator shall be located within a private easement or on private property;</t>
  </si>
  <si>
    <t>f.</t>
  </si>
  <si>
    <t>Distance from rim elevation to top of sediment pile</t>
  </si>
  <si>
    <t>Distance from water surface to top of sediment pile</t>
  </si>
  <si>
    <t>Sediment storage apacity</t>
  </si>
  <si>
    <t>Floatable / oil storage capacity</t>
  </si>
  <si>
    <t>Allowable peak inline flow rate</t>
  </si>
  <si>
    <t>Treatment flow rate*</t>
  </si>
  <si>
    <t>Manufacturer</t>
  </si>
  <si>
    <t>Location of the hydrodynamic separator, rim elevation, sump elevation, inlet and outlet pipe elevations</t>
  </si>
  <si>
    <t>g.</t>
  </si>
  <si>
    <t>Maximum sediment depth</t>
  </si>
  <si>
    <t xml:space="preserve">Distance from rim to outlet pipe invert: </t>
  </si>
  <si>
    <t>Area (ft2)</t>
  </si>
  <si>
    <t>Treatment Flow Rate:</t>
  </si>
  <si>
    <t>Sediment Storage Capacity:</t>
  </si>
  <si>
    <t>Outlete Pipe Invert EL.:</t>
  </si>
  <si>
    <t>Sump EL.:</t>
  </si>
  <si>
    <t>Diameter:</t>
  </si>
  <si>
    <t>Diameter is not provided</t>
  </si>
  <si>
    <t>Outlete Pipe Invert EL. is not provided</t>
  </si>
  <si>
    <t>Sump EL. is not provided</t>
  </si>
  <si>
    <t>Rim EL. is not provided</t>
  </si>
  <si>
    <t>Sediment Storage Capacity is not provided</t>
  </si>
  <si>
    <t>Treatment Flow Rate is not provided</t>
  </si>
  <si>
    <t>Hydrodynamic separator is accessible for maintenance?</t>
  </si>
  <si>
    <t>Provide actual design information on Form 2E</t>
  </si>
  <si>
    <t xml:space="preserve">Distance from rim to top of sediment: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</si>
</sst>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409]d\-mmm\-yy;@"/>
    <numFmt numFmtId="165" formatCode="0.000000"/>
    <numFmt numFmtId="166" formatCode="0."/>
    <numFmt numFmtId="167" formatCode="[$-409]d\ mmmm\ yyyy;@"/>
    <numFmt numFmtId="168" formatCode="[$-409]dd\ mmmm\ yyyy;@"/>
    <numFmt numFmtId="169" formatCode="[&lt;=9999999]###\-####;\(###\)\ ###\-####"/>
    <numFmt numFmtId="170" formatCode="00000"/>
    <numFmt numFmtId="171" formatCode="\-0.000000"/>
    <numFmt numFmtId="172" formatCode="0.0"/>
    <numFmt numFmtId="173" formatCode="0.000"/>
  </numFmts>
  <fonts count="24" x14ac:knownFonts="1">
    <font>
      <sz val="11"/>
      <color theme="1"/>
      <name val="Calibri"/>
      <family val="2"/>
      <scheme val="minor"/>
    </font>
    <font>
      <b/>
      <u/>
      <sz val="12"/>
      <color theme="1"/>
      <name val="Calibri"/>
      <family val="2"/>
      <scheme val="minor"/>
    </font>
    <font>
      <b/>
      <sz val="18"/>
      <color theme="1"/>
      <name val="Calibri"/>
      <family val="2"/>
      <scheme val="minor"/>
    </font>
    <font>
      <sz val="10"/>
      <color theme="1"/>
      <name val="Calibri"/>
      <family val="2"/>
      <scheme val="minor"/>
    </font>
    <font>
      <vertAlign val="subscript"/>
      <sz val="10"/>
      <color theme="1"/>
      <name val="Calibri"/>
      <family val="2"/>
    </font>
    <font>
      <b/>
      <sz val="10"/>
      <color theme="1"/>
      <name val="Calibri"/>
      <family val="2"/>
      <scheme val="minor"/>
    </font>
    <font>
      <vertAlign val="superscript"/>
      <sz val="8"/>
      <color theme="1"/>
      <name val="Calibri"/>
      <family val="2"/>
    </font>
    <font>
      <u/>
      <sz val="10"/>
      <color theme="1"/>
      <name val="Calibri"/>
      <family val="2"/>
      <scheme val="minor"/>
    </font>
    <font>
      <b/>
      <sz val="12"/>
      <color theme="1"/>
      <name val="Calibri"/>
      <family val="2"/>
      <scheme val="minor"/>
    </font>
    <font>
      <u/>
      <sz val="11"/>
      <color theme="10"/>
      <name val="Calibri"/>
      <family val="2"/>
      <scheme val="minor"/>
    </font>
    <font>
      <b/>
      <u/>
      <sz val="10"/>
      <color theme="1"/>
      <name val="Calibri"/>
      <family val="2"/>
      <scheme val="minor"/>
    </font>
    <font>
      <vertAlign val="subscript"/>
      <sz val="11"/>
      <color theme="1"/>
      <name val="Calibri"/>
      <family val="2"/>
      <scheme val="minor"/>
    </font>
    <font>
      <b/>
      <u/>
      <sz val="16"/>
      <color theme="1"/>
      <name val="Calibri"/>
      <family val="2"/>
      <scheme val="minor"/>
    </font>
    <font>
      <sz val="12"/>
      <color theme="1"/>
      <name val="Calibri"/>
      <family val="2"/>
      <scheme val="minor"/>
    </font>
    <font>
      <u/>
      <sz val="12"/>
      <color theme="1"/>
      <name val="Calibri"/>
      <family val="2"/>
      <scheme val="minor"/>
    </font>
    <font>
      <sz val="11"/>
      <color theme="1"/>
      <name val="Calibri"/>
      <family val="2"/>
    </font>
    <font>
      <u/>
      <sz val="10"/>
      <color theme="10"/>
      <name val="Calibri"/>
      <family val="2"/>
      <scheme val="minor"/>
    </font>
    <font>
      <vertAlign val="superscript"/>
      <sz val="10"/>
      <color theme="1"/>
      <name val="Calibri"/>
      <family val="2"/>
      <scheme val="minor"/>
    </font>
    <font>
      <sz val="8"/>
      <name val="Calibri"/>
      <family val="2"/>
      <scheme val="minor"/>
    </font>
    <font>
      <sz val="9"/>
      <color theme="1"/>
      <name val="Calibri"/>
      <family val="2"/>
      <scheme val="minor"/>
    </font>
    <font>
      <sz val="10"/>
      <color theme="1"/>
      <name val="Calibri"/>
      <family val="2"/>
    </font>
    <font>
      <sz val="9"/>
      <color indexed="81"/>
      <name val="Tahoma"/>
      <family val="2"/>
    </font>
    <font>
      <b/>
      <sz val="9"/>
      <color indexed="81"/>
      <name val="Tahoma"/>
      <family val="2"/>
    </font>
    <font>
      <b/>
      <sz val="11"/>
      <color theme="1"/>
      <name val="Calibri"/>
      <family val="2"/>
      <scheme val="minor"/>
    </font>
  </fonts>
  <fills count="8">
    <fill>
      <patternFill patternType="none"/>
    </fill>
    <fill>
      <patternFill patternType="gray125"/>
    </fill>
    <fill>
      <patternFill patternType="solid">
        <fgColor theme="7" tint="0.59996337778862885"/>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rgb="FFFFFFCC"/>
        <bgColor indexed="64"/>
      </patternFill>
    </fill>
  </fills>
  <borders count="1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style="medium">
        <color auto="1"/>
      </right>
      <top/>
      <bottom/>
      <diagonal/>
    </border>
    <border>
      <left style="medium">
        <color auto="1"/>
      </left>
      <right/>
      <top/>
      <bottom/>
      <diagonal/>
    </border>
    <border>
      <left/>
      <right/>
      <top style="thick">
        <color auto="1"/>
      </top>
      <bottom/>
      <diagonal/>
    </border>
    <border>
      <left/>
      <right/>
      <top/>
      <bottom style="thick">
        <color auto="1"/>
      </bottom>
      <diagonal/>
    </border>
  </borders>
  <cellStyleXfs count="2">
    <xf numFmtId="0" fontId="0" fillId="0" borderId="0"/>
    <xf numFmtId="0" fontId="9" fillId="0" borderId="0" applyNumberFormat="0" applyFill="0" applyBorder="0" applyAlignment="0" applyProtection="0"/>
  </cellStyleXfs>
  <cellXfs count="201">
    <xf numFmtId="0" fontId="0" fillId="0" borderId="0" xfId="0"/>
    <xf numFmtId="0" fontId="1"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wrapText="1"/>
    </xf>
    <xf numFmtId="0" fontId="3" fillId="0" borderId="0" xfId="0" applyFont="1" applyAlignment="1">
      <alignment horizontal="center" vertical="center"/>
    </xf>
    <xf numFmtId="0" fontId="8" fillId="0" borderId="0" xfId="0" applyFont="1" applyAlignment="1">
      <alignment vertical="center"/>
    </xf>
    <xf numFmtId="0" fontId="3" fillId="3" borderId="0" xfId="0" applyFont="1" applyFill="1" applyAlignment="1">
      <alignment vertical="center"/>
    </xf>
    <xf numFmtId="0" fontId="3" fillId="0" borderId="0" xfId="0" applyFont="1" applyAlignment="1">
      <alignment horizontal="left" vertical="center"/>
    </xf>
    <xf numFmtId="0" fontId="3" fillId="3" borderId="0" xfId="0" applyFont="1" applyFill="1" applyAlignment="1">
      <alignment horizontal="left" vertical="center"/>
    </xf>
    <xf numFmtId="0" fontId="3" fillId="6" borderId="0" xfId="0" applyFont="1" applyFill="1" applyAlignment="1">
      <alignment vertical="center"/>
    </xf>
    <xf numFmtId="166" fontId="13" fillId="0" borderId="0" xfId="0" applyNumberFormat="1"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center" vertical="center"/>
    </xf>
    <xf numFmtId="4" fontId="13" fillId="0" borderId="1" xfId="0" applyNumberFormat="1" applyFont="1" applyBorder="1" applyAlignment="1">
      <alignment vertical="center"/>
    </xf>
    <xf numFmtId="0" fontId="14" fillId="2" borderId="1" xfId="0" applyFont="1" applyFill="1" applyBorder="1" applyAlignment="1">
      <alignment vertical="center"/>
    </xf>
    <xf numFmtId="0" fontId="13" fillId="5" borderId="1" xfId="0" applyFont="1" applyFill="1" applyBorder="1" applyAlignment="1">
      <alignment vertical="center"/>
    </xf>
    <xf numFmtId="0" fontId="8" fillId="0" borderId="0" xfId="0" applyFont="1" applyAlignment="1">
      <alignment horizontal="left" vertical="center"/>
    </xf>
    <xf numFmtId="0" fontId="3" fillId="0" borderId="11"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6" borderId="0" xfId="0" applyFont="1" applyFill="1" applyAlignment="1">
      <alignment horizontal="center" vertical="center"/>
    </xf>
    <xf numFmtId="166" fontId="3" fillId="0" borderId="0" xfId="0" applyNumberFormat="1"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wrapText="1"/>
    </xf>
    <xf numFmtId="0" fontId="3" fillId="3" borderId="5" xfId="0" applyFont="1" applyFill="1" applyBorder="1" applyAlignment="1">
      <alignment vertical="center"/>
    </xf>
    <xf numFmtId="0" fontId="1" fillId="3" borderId="3" xfId="0" applyFont="1" applyFill="1" applyBorder="1" applyAlignment="1">
      <alignment vertical="center"/>
    </xf>
    <xf numFmtId="0" fontId="3" fillId="3" borderId="3"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0" xfId="0" applyFont="1" applyFill="1" applyAlignment="1">
      <alignment horizontal="right" vertical="center"/>
    </xf>
    <xf numFmtId="0" fontId="3" fillId="3" borderId="8" xfId="0" applyFont="1" applyFill="1" applyBorder="1" applyAlignment="1">
      <alignment vertical="center"/>
    </xf>
    <xf numFmtId="0" fontId="3" fillId="3" borderId="11" xfId="0" applyFont="1" applyFill="1" applyBorder="1" applyAlignment="1">
      <alignment vertical="center"/>
    </xf>
    <xf numFmtId="166" fontId="0" fillId="0" borderId="0" xfId="0" applyNumberFormat="1" applyAlignment="1">
      <alignment horizontal="center" vertical="center"/>
    </xf>
    <xf numFmtId="0" fontId="0" fillId="0" borderId="0" xfId="0"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0" borderId="0" xfId="0" applyFont="1" applyAlignment="1">
      <alignment vertical="center"/>
    </xf>
    <xf numFmtId="0" fontId="15" fillId="0" borderId="0" xfId="0" applyFont="1" applyAlignment="1">
      <alignment horizontal="center" vertical="center"/>
    </xf>
    <xf numFmtId="2" fontId="3" fillId="0" borderId="0" xfId="0" applyNumberFormat="1" applyFont="1" applyAlignment="1">
      <alignment horizontal="right" vertical="center"/>
    </xf>
    <xf numFmtId="2" fontId="3" fillId="0" borderId="0" xfId="0" applyNumberFormat="1" applyFont="1" applyAlignment="1">
      <alignment vertical="center"/>
    </xf>
    <xf numFmtId="0" fontId="3" fillId="0" borderId="0" xfId="0" applyFont="1" applyAlignment="1">
      <alignment horizontal="right"/>
    </xf>
    <xf numFmtId="0" fontId="10" fillId="0" borderId="0" xfId="0" applyFont="1" applyAlignment="1">
      <alignment vertical="center"/>
    </xf>
    <xf numFmtId="165" fontId="3"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horizontal="right" vertical="center" indent="1"/>
    </xf>
    <xf numFmtId="0" fontId="9" fillId="0" borderId="0" xfId="1" applyBorder="1" applyAlignment="1" applyProtection="1">
      <alignment horizontal="left" vertical="center"/>
    </xf>
    <xf numFmtId="0" fontId="5" fillId="4" borderId="5" xfId="0" applyFont="1" applyFill="1" applyBorder="1" applyAlignment="1">
      <alignment vertical="center"/>
    </xf>
    <xf numFmtId="0" fontId="3" fillId="4" borderId="3" xfId="0" applyFont="1" applyFill="1" applyBorder="1" applyAlignment="1">
      <alignment vertical="center"/>
    </xf>
    <xf numFmtId="0" fontId="3" fillId="4" borderId="6" xfId="0" applyFont="1" applyFill="1" applyBorder="1" applyAlignment="1">
      <alignment vertical="center"/>
    </xf>
    <xf numFmtId="0" fontId="3" fillId="4" borderId="7" xfId="0" applyFont="1" applyFill="1" applyBorder="1" applyAlignment="1">
      <alignment vertical="center"/>
    </xf>
    <xf numFmtId="0" fontId="3" fillId="4" borderId="0" xfId="0" applyFont="1" applyFill="1" applyAlignment="1">
      <alignment vertical="center"/>
    </xf>
    <xf numFmtId="0" fontId="10" fillId="4" borderId="0" xfId="0" applyFont="1" applyFill="1" applyAlignment="1">
      <alignment horizontal="right" vertical="center"/>
    </xf>
    <xf numFmtId="0" fontId="10" fillId="4" borderId="0" xfId="0" applyFont="1" applyFill="1" applyAlignment="1">
      <alignment vertical="center"/>
    </xf>
    <xf numFmtId="0" fontId="3" fillId="4" borderId="8" xfId="0" applyFont="1" applyFill="1" applyBorder="1" applyAlignment="1">
      <alignment vertical="center"/>
    </xf>
    <xf numFmtId="0" fontId="3" fillId="4" borderId="0" xfId="0" applyFont="1" applyFill="1" applyAlignment="1">
      <alignment horizontal="right" vertical="center"/>
    </xf>
    <xf numFmtId="0" fontId="3" fillId="4" borderId="9"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lignment horizontal="right" vertical="center"/>
    </xf>
    <xf numFmtId="0" fontId="3" fillId="4" borderId="10" xfId="0" applyFont="1" applyFill="1" applyBorder="1" applyAlignment="1">
      <alignment vertical="center"/>
    </xf>
    <xf numFmtId="166" fontId="12" fillId="0" borderId="0" xfId="0" applyNumberFormat="1" applyFont="1" applyAlignment="1">
      <alignment vertical="center"/>
    </xf>
    <xf numFmtId="0" fontId="13" fillId="0" borderId="0" xfId="0" applyFont="1" applyAlignment="1">
      <alignment horizontal="left" vertical="center" wrapText="1"/>
    </xf>
    <xf numFmtId="0" fontId="13" fillId="0" borderId="0" xfId="0" applyFont="1" applyAlignment="1">
      <alignment vertical="center" wrapText="1"/>
    </xf>
    <xf numFmtId="0" fontId="3" fillId="3" borderId="1" xfId="0" applyFont="1" applyFill="1" applyBorder="1" applyAlignment="1">
      <alignment vertical="center"/>
    </xf>
    <xf numFmtId="0" fontId="3" fillId="0" borderId="0" xfId="0" applyFont="1" applyAlignment="1">
      <alignment vertical="top" wrapText="1"/>
    </xf>
    <xf numFmtId="0" fontId="7" fillId="3" borderId="1" xfId="0" applyFont="1" applyFill="1" applyBorder="1" applyAlignment="1">
      <alignment vertical="center"/>
    </xf>
    <xf numFmtId="0" fontId="1" fillId="0" borderId="0" xfId="0" applyFont="1" applyAlignment="1">
      <alignment horizontal="left" vertical="center"/>
    </xf>
    <xf numFmtId="0" fontId="13" fillId="0" borderId="11" xfId="0" applyFont="1" applyBorder="1" applyAlignment="1" applyProtection="1">
      <alignment horizontal="center" vertical="center"/>
      <protection locked="0"/>
    </xf>
    <xf numFmtId="165" fontId="3" fillId="0" borderId="0" xfId="0" applyNumberFormat="1" applyFont="1" applyAlignment="1" applyProtection="1">
      <alignment vertical="center"/>
      <protection hidden="1"/>
    </xf>
    <xf numFmtId="0" fontId="3" fillId="3" borderId="1" xfId="0" applyFont="1" applyFill="1" applyBorder="1" applyAlignment="1">
      <alignment horizontal="right" vertical="center"/>
    </xf>
    <xf numFmtId="0" fontId="12" fillId="0" borderId="0" xfId="0" applyFont="1" applyAlignment="1">
      <alignment vertical="center"/>
    </xf>
    <xf numFmtId="0" fontId="0" fillId="0" borderId="0" xfId="0" applyAlignment="1">
      <alignment vertical="top" wrapText="1"/>
    </xf>
    <xf numFmtId="0" fontId="3" fillId="0" borderId="3" xfId="0" applyFont="1" applyBorder="1" applyAlignment="1">
      <alignment vertical="center"/>
    </xf>
    <xf numFmtId="0" fontId="0" fillId="0" borderId="0" xfId="0" applyAlignment="1">
      <alignment vertical="center" wrapText="1"/>
    </xf>
    <xf numFmtId="0" fontId="7" fillId="3" borderId="0" xfId="0" applyFont="1" applyFill="1" applyAlignment="1">
      <alignment vertical="center"/>
    </xf>
    <xf numFmtId="0" fontId="2" fillId="6" borderId="0" xfId="0" applyFont="1" applyFill="1" applyAlignment="1">
      <alignment vertical="center" wrapText="1"/>
    </xf>
    <xf numFmtId="0" fontId="2" fillId="0" borderId="0" xfId="0" applyFont="1" applyAlignment="1">
      <alignment vertical="center"/>
    </xf>
    <xf numFmtId="0" fontId="3" fillId="3" borderId="11" xfId="0" applyFont="1" applyFill="1" applyBorder="1" applyAlignment="1">
      <alignment horizontal="center" vertical="center"/>
    </xf>
    <xf numFmtId="0" fontId="3" fillId="6" borderId="0" xfId="0" applyFont="1" applyFill="1" applyAlignment="1">
      <alignment horizontal="right" vertical="center"/>
    </xf>
    <xf numFmtId="0" fontId="1" fillId="6" borderId="0" xfId="0" applyFont="1" applyFill="1" applyAlignment="1">
      <alignment vertical="center"/>
    </xf>
    <xf numFmtId="1" fontId="3" fillId="0" borderId="0" xfId="0" applyNumberFormat="1" applyFont="1" applyAlignment="1">
      <alignment vertical="center"/>
    </xf>
    <xf numFmtId="166" fontId="0" fillId="0" borderId="0" xfId="0" applyNumberFormat="1" applyAlignment="1">
      <alignment horizontal="left" vertical="center"/>
    </xf>
    <xf numFmtId="0" fontId="3" fillId="0" borderId="0" xfId="0" applyFont="1"/>
    <xf numFmtId="0" fontId="0" fillId="0" borderId="0" xfId="0" applyAlignment="1">
      <alignment vertical="top"/>
    </xf>
    <xf numFmtId="166" fontId="0" fillId="0" borderId="0" xfId="0" applyNumberFormat="1" applyAlignment="1">
      <alignment horizontal="center" vertical="top"/>
    </xf>
    <xf numFmtId="0" fontId="3" fillId="0" borderId="0" xfId="0" applyFont="1" applyAlignment="1">
      <alignment vertical="top"/>
    </xf>
    <xf numFmtId="0" fontId="1" fillId="0" borderId="13" xfId="0" applyFont="1" applyBorder="1" applyAlignment="1">
      <alignment vertical="center"/>
    </xf>
    <xf numFmtId="0" fontId="3" fillId="0" borderId="14" xfId="0" applyFont="1" applyBorder="1" applyAlignment="1">
      <alignment vertical="center"/>
    </xf>
    <xf numFmtId="0" fontId="8" fillId="6" borderId="0" xfId="0" applyFont="1" applyFill="1" applyAlignment="1">
      <alignment horizontal="center" vertical="center"/>
    </xf>
    <xf numFmtId="0" fontId="3" fillId="0" borderId="1" xfId="0" applyFont="1" applyBorder="1" applyAlignment="1">
      <alignment vertical="center"/>
    </xf>
    <xf numFmtId="0" fontId="0" fillId="0" borderId="0" xfId="0" applyAlignment="1">
      <alignment horizontal="right" vertical="center"/>
    </xf>
    <xf numFmtId="0" fontId="0" fillId="0" borderId="0" xfId="0" applyAlignment="1">
      <alignment horizontal="center"/>
    </xf>
    <xf numFmtId="2" fontId="0" fillId="0" borderId="0" xfId="0" applyNumberFormat="1"/>
    <xf numFmtId="2" fontId="0" fillId="0" borderId="0" xfId="0" applyNumberFormat="1" applyAlignment="1">
      <alignment vertical="center"/>
    </xf>
    <xf numFmtId="0" fontId="0" fillId="0" borderId="0" xfId="0" applyAlignment="1">
      <alignment horizontal="right"/>
    </xf>
    <xf numFmtId="0" fontId="0" fillId="7" borderId="12" xfId="0" applyFill="1" applyBorder="1"/>
    <xf numFmtId="168" fontId="0" fillId="0" borderId="0" xfId="0" applyNumberFormat="1"/>
    <xf numFmtId="168" fontId="0" fillId="0" borderId="0" xfId="0" quotePrefix="1" applyNumberFormat="1"/>
    <xf numFmtId="0" fontId="3" fillId="0" borderId="0" xfId="0" applyFont="1" applyAlignment="1">
      <alignment vertical="center" wrapText="1"/>
    </xf>
    <xf numFmtId="167" fontId="0" fillId="7" borderId="12" xfId="0" applyNumberFormat="1" applyFill="1" applyBorder="1"/>
    <xf numFmtId="0" fontId="12" fillId="0" borderId="0" xfId="0" applyFont="1" applyAlignment="1">
      <alignment vertical="center" wrapText="1"/>
    </xf>
    <xf numFmtId="166" fontId="0" fillId="0" borderId="0" xfId="0" applyNumberFormat="1" applyAlignment="1">
      <alignment horizontal="center" vertical="top" wrapText="1"/>
    </xf>
    <xf numFmtId="0" fontId="3" fillId="6" borderId="0" xfId="0" applyFont="1" applyFill="1" applyAlignment="1">
      <alignment vertical="top" wrapText="1"/>
    </xf>
    <xf numFmtId="166" fontId="0" fillId="0" borderId="0" xfId="0" applyNumberFormat="1" applyAlignment="1">
      <alignment horizontal="center" vertical="center" wrapText="1"/>
    </xf>
    <xf numFmtId="166" fontId="0" fillId="0" borderId="0" xfId="0" applyNumberFormat="1" applyAlignment="1">
      <alignment horizontal="left" vertical="center" wrapText="1"/>
    </xf>
    <xf numFmtId="0" fontId="3" fillId="6" borderId="0" xfId="0" applyFont="1" applyFill="1" applyAlignment="1">
      <alignment vertical="center" wrapText="1"/>
    </xf>
    <xf numFmtId="0" fontId="3" fillId="0" borderId="0" xfId="0" applyFont="1" applyAlignment="1">
      <alignment wrapText="1"/>
    </xf>
    <xf numFmtId="166" fontId="3" fillId="0" borderId="0" xfId="0" applyNumberFormat="1" applyFont="1" applyAlignment="1">
      <alignment horizontal="center" vertical="top"/>
    </xf>
    <xf numFmtId="0" fontId="20" fillId="0" borderId="0" xfId="0" applyFont="1" applyAlignment="1">
      <alignment horizontal="center" vertical="center"/>
    </xf>
    <xf numFmtId="166" fontId="3" fillId="0" borderId="0" xfId="0" applyNumberFormat="1" applyFont="1" applyAlignment="1">
      <alignment vertical="center"/>
    </xf>
    <xf numFmtId="0" fontId="3" fillId="6" borderId="11" xfId="0" applyFont="1" applyFill="1" applyBorder="1" applyAlignment="1">
      <alignment vertical="center"/>
    </xf>
    <xf numFmtId="0" fontId="3" fillId="6" borderId="11" xfId="0" applyFont="1" applyFill="1" applyBorder="1" applyAlignment="1">
      <alignment horizontal="center" vertical="center"/>
    </xf>
    <xf numFmtId="0" fontId="23" fillId="0" borderId="0" xfId="0" applyFont="1"/>
    <xf numFmtId="0" fontId="23" fillId="0" borderId="0" xfId="0" applyFont="1" applyAlignment="1">
      <alignment horizontal="center"/>
    </xf>
    <xf numFmtId="3" fontId="3" fillId="6" borderId="11" xfId="0" applyNumberFormat="1" applyFont="1" applyFill="1" applyBorder="1" applyAlignment="1">
      <alignment horizontal="center" vertical="center"/>
    </xf>
    <xf numFmtId="0" fontId="5" fillId="0" borderId="0" xfId="0" applyFont="1" applyAlignment="1">
      <alignment vertical="center"/>
    </xf>
    <xf numFmtId="166" fontId="3" fillId="0" borderId="0" xfId="0" applyNumberFormat="1" applyFont="1" applyAlignment="1">
      <alignment horizontal="right" vertical="center"/>
    </xf>
    <xf numFmtId="167" fontId="0" fillId="0" borderId="0" xfId="0" applyNumberFormat="1"/>
    <xf numFmtId="167" fontId="0" fillId="0" borderId="0" xfId="0" quotePrefix="1" applyNumberFormat="1"/>
    <xf numFmtId="0" fontId="13" fillId="0" borderId="11" xfId="0" applyFont="1" applyBorder="1" applyAlignment="1">
      <alignment horizontal="center" vertical="center"/>
    </xf>
    <xf numFmtId="0" fontId="3" fillId="0" borderId="3" xfId="0" applyFont="1" applyBorder="1" applyAlignment="1">
      <alignment horizontal="right" vertical="center"/>
    </xf>
    <xf numFmtId="166" fontId="3" fillId="0" borderId="0" xfId="0" applyNumberFormat="1" applyFont="1" applyAlignment="1">
      <alignment vertical="center" wrapText="1"/>
    </xf>
    <xf numFmtId="166" fontId="3" fillId="0" borderId="0" xfId="0" applyNumberFormat="1" applyFont="1" applyAlignment="1">
      <alignment horizontal="center" vertical="center" wrapText="1"/>
    </xf>
    <xf numFmtId="166" fontId="3" fillId="0" borderId="0" xfId="0" applyNumberFormat="1" applyFont="1" applyAlignment="1">
      <alignment horizontal="center" vertical="top" wrapText="1"/>
    </xf>
    <xf numFmtId="0" fontId="3" fillId="0" borderId="0" xfId="0" applyFont="1" applyAlignment="1">
      <alignment horizontal="center" vertical="center" wrapText="1"/>
    </xf>
    <xf numFmtId="172" fontId="3" fillId="0" borderId="0" xfId="0" applyNumberFormat="1" applyFont="1" applyAlignment="1">
      <alignment vertical="center"/>
    </xf>
    <xf numFmtId="0" fontId="5" fillId="0" borderId="0" xfId="0" applyFont="1" applyAlignment="1">
      <alignment horizontal="center" vertical="center"/>
    </xf>
    <xf numFmtId="166" fontId="5" fillId="0" borderId="0" xfId="0" applyNumberFormat="1" applyFont="1" applyAlignment="1">
      <alignment textRotation="90"/>
    </xf>
    <xf numFmtId="0" fontId="5" fillId="0" borderId="0" xfId="0" applyFont="1" applyAlignment="1">
      <alignment textRotation="90"/>
    </xf>
    <xf numFmtId="166" fontId="5" fillId="0" borderId="15" xfId="0" applyNumberFormat="1" applyFont="1" applyBorder="1" applyAlignment="1">
      <alignment vertical="center"/>
    </xf>
    <xf numFmtId="166" fontId="3" fillId="0" borderId="15" xfId="0" applyNumberFormat="1" applyFont="1" applyBorder="1" applyAlignment="1">
      <alignment vertical="center"/>
    </xf>
    <xf numFmtId="1" fontId="3" fillId="0" borderId="15" xfId="0" applyNumberFormat="1" applyFont="1" applyBorder="1" applyAlignment="1">
      <alignment vertical="center"/>
    </xf>
    <xf numFmtId="2" fontId="3" fillId="0" borderId="15" xfId="0" applyNumberFormat="1" applyFont="1" applyBorder="1" applyAlignment="1">
      <alignment vertical="center"/>
    </xf>
    <xf numFmtId="172" fontId="3" fillId="0" borderId="15" xfId="0" applyNumberFormat="1" applyFont="1" applyBorder="1" applyAlignment="1">
      <alignment vertical="center"/>
    </xf>
    <xf numFmtId="0" fontId="5" fillId="0" borderId="15" xfId="0" applyFont="1" applyBorder="1" applyAlignment="1">
      <alignment vertical="center"/>
    </xf>
    <xf numFmtId="0" fontId="3" fillId="0" borderId="15" xfId="0" applyFont="1" applyBorder="1" applyAlignment="1">
      <alignment vertical="center"/>
    </xf>
    <xf numFmtId="0" fontId="5" fillId="3" borderId="3" xfId="0" applyFont="1" applyFill="1" applyBorder="1" applyAlignment="1">
      <alignment horizontal="right" vertical="center"/>
    </xf>
    <xf numFmtId="0" fontId="5" fillId="4" borderId="0" xfId="0" applyFont="1" applyFill="1" applyAlignment="1">
      <alignment horizontal="right" vertical="center"/>
    </xf>
    <xf numFmtId="166" fontId="3" fillId="0" borderId="16" xfId="0" applyNumberFormat="1" applyFont="1" applyBorder="1" applyAlignment="1">
      <alignment vertical="center"/>
    </xf>
    <xf numFmtId="0" fontId="13" fillId="0" borderId="0" xfId="0" applyFont="1" applyAlignment="1">
      <alignment horizontal="left" vertical="top" wrapText="1"/>
    </xf>
    <xf numFmtId="0" fontId="13" fillId="0" borderId="0" xfId="0" applyFont="1" applyAlignment="1">
      <alignment horizontal="left" vertical="center" wrapText="1"/>
    </xf>
    <xf numFmtId="2" fontId="3" fillId="0" borderId="15" xfId="0" applyNumberFormat="1" applyFont="1" applyBorder="1" applyAlignment="1">
      <alignment horizontal="center" vertical="center"/>
    </xf>
    <xf numFmtId="2" fontId="3" fillId="0" borderId="0" xfId="0" applyNumberFormat="1" applyFont="1" applyAlignment="1">
      <alignment horizontal="center" vertical="center"/>
    </xf>
    <xf numFmtId="173" fontId="3" fillId="0" borderId="0" xfId="0" applyNumberFormat="1" applyFont="1" applyAlignment="1">
      <alignment horizontal="center" vertical="center"/>
    </xf>
    <xf numFmtId="2" fontId="3" fillId="0" borderId="1" xfId="0" applyNumberFormat="1" applyFont="1" applyBorder="1" applyAlignment="1">
      <alignment horizontal="right" vertical="center"/>
    </xf>
    <xf numFmtId="172" fontId="3" fillId="0" borderId="0" xfId="0" applyNumberFormat="1" applyFont="1" applyAlignment="1">
      <alignment horizontal="center" vertical="center"/>
    </xf>
    <xf numFmtId="166" fontId="5" fillId="0" borderId="0" xfId="0" applyNumberFormat="1" applyFont="1" applyAlignment="1">
      <alignment horizontal="center" textRotation="90"/>
    </xf>
    <xf numFmtId="0" fontId="5" fillId="0" borderId="0" xfId="0" applyFont="1" applyAlignment="1">
      <alignment horizontal="center" textRotation="90"/>
    </xf>
    <xf numFmtId="172" fontId="3" fillId="0" borderId="15" xfId="0" applyNumberFormat="1" applyFont="1" applyBorder="1" applyAlignment="1">
      <alignment horizontal="center" vertical="center"/>
    </xf>
    <xf numFmtId="0" fontId="5" fillId="0" borderId="0" xfId="0" applyFont="1" applyAlignment="1">
      <alignment horizontal="center" vertical="center"/>
    </xf>
    <xf numFmtId="2" fontId="3" fillId="0" borderId="1" xfId="0" applyNumberFormat="1" applyFont="1" applyBorder="1" applyAlignment="1" applyProtection="1">
      <alignment horizontal="right" vertical="center"/>
      <protection locked="0"/>
    </xf>
    <xf numFmtId="2" fontId="3" fillId="0" borderId="2" xfId="0" applyNumberFormat="1" applyFont="1" applyBorder="1" applyAlignment="1" applyProtection="1">
      <alignment horizontal="right" vertical="center"/>
      <protection locked="0"/>
    </xf>
    <xf numFmtId="167" fontId="19" fillId="0" borderId="0" xfId="0" applyNumberFormat="1" applyFont="1" applyAlignment="1">
      <alignment horizontal="left" vertical="center"/>
    </xf>
    <xf numFmtId="0" fontId="3" fillId="0" borderId="0" xfId="0" applyFont="1" applyAlignment="1">
      <alignment horizontal="center" vertical="center"/>
    </xf>
    <xf numFmtId="0" fontId="3" fillId="0" borderId="1" xfId="0" applyFont="1" applyBorder="1" applyAlignment="1" applyProtection="1">
      <alignment horizontal="left" vertical="center"/>
      <protection locked="0"/>
    </xf>
    <xf numFmtId="164" fontId="3" fillId="0" borderId="1"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hidden="1"/>
    </xf>
    <xf numFmtId="164" fontId="3" fillId="0" borderId="1" xfId="0" applyNumberFormat="1" applyFont="1" applyBorder="1" applyAlignment="1" applyProtection="1">
      <alignment horizontal="center" vertical="center"/>
      <protection hidden="1"/>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16" fillId="0" borderId="1" xfId="1" applyFont="1" applyBorder="1" applyAlignment="1" applyProtection="1">
      <alignment horizontal="left" vertical="center"/>
      <protection locked="0"/>
    </xf>
    <xf numFmtId="169" fontId="3" fillId="0" borderId="2" xfId="0" applyNumberFormat="1" applyFont="1" applyBorder="1" applyAlignment="1" applyProtection="1">
      <alignment horizontal="left" vertical="center"/>
      <protection locked="0"/>
    </xf>
    <xf numFmtId="0" fontId="3" fillId="0" borderId="1" xfId="0" applyFont="1" applyBorder="1" applyAlignment="1" applyProtection="1">
      <alignment horizontal="left" vertical="center"/>
      <protection hidden="1"/>
    </xf>
    <xf numFmtId="0" fontId="2" fillId="0" borderId="0" xfId="0" applyFont="1" applyAlignment="1">
      <alignment horizontal="right" vertical="center" wrapText="1"/>
    </xf>
    <xf numFmtId="0" fontId="12" fillId="0" borderId="0" xfId="0" applyFont="1" applyAlignment="1">
      <alignment horizontal="left" vertical="center"/>
    </xf>
    <xf numFmtId="0" fontId="3" fillId="0" borderId="5"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165" fontId="3" fillId="0" borderId="1" xfId="0" applyNumberFormat="1" applyFont="1" applyBorder="1" applyAlignment="1" applyProtection="1">
      <alignment horizontal="right" vertical="center"/>
      <protection locked="0"/>
    </xf>
    <xf numFmtId="171" fontId="3" fillId="0" borderId="1" xfId="0" applyNumberFormat="1" applyFont="1" applyBorder="1" applyAlignment="1" applyProtection="1">
      <alignment horizontal="right" vertical="center"/>
      <protection locked="0"/>
    </xf>
    <xf numFmtId="2" fontId="3" fillId="0" borderId="0" xfId="0" applyNumberFormat="1" applyFont="1" applyAlignment="1">
      <alignment horizontal="right" vertical="center"/>
    </xf>
    <xf numFmtId="4" fontId="3" fillId="0" borderId="2" xfId="0" applyNumberFormat="1" applyFont="1" applyBorder="1" applyAlignment="1" applyProtection="1">
      <alignment horizontal="right" vertical="center"/>
      <protection locked="0"/>
    </xf>
    <xf numFmtId="4" fontId="3" fillId="0" borderId="1" xfId="0" applyNumberFormat="1" applyFont="1" applyBorder="1" applyAlignment="1" applyProtection="1">
      <alignment horizontal="right" vertical="center"/>
      <protection locked="0"/>
    </xf>
    <xf numFmtId="0" fontId="3" fillId="0" borderId="0" xfId="0" applyFont="1" applyAlignment="1">
      <alignment horizontal="center" vertical="center" textRotation="90" wrapText="1"/>
    </xf>
    <xf numFmtId="1" fontId="3" fillId="0" borderId="2" xfId="0" applyNumberFormat="1"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4" fontId="3" fillId="0" borderId="1" xfId="0" applyNumberFormat="1" applyFont="1" applyBorder="1" applyAlignment="1" applyProtection="1">
      <alignment horizontal="right" vertical="center"/>
      <protection hidden="1"/>
    </xf>
    <xf numFmtId="4" fontId="3" fillId="0" borderId="4" xfId="0" applyNumberFormat="1" applyFont="1" applyBorder="1" applyAlignment="1" applyProtection="1">
      <alignment horizontal="right" vertical="center"/>
      <protection locked="0"/>
    </xf>
    <xf numFmtId="3" fontId="3" fillId="0" borderId="2" xfId="0" applyNumberFormat="1" applyFont="1" applyBorder="1" applyAlignment="1" applyProtection="1">
      <alignment horizontal="right" vertical="center"/>
      <protection hidden="1"/>
    </xf>
    <xf numFmtId="1" fontId="3" fillId="0" borderId="1" xfId="0" applyNumberFormat="1" applyFont="1" applyBorder="1" applyAlignment="1" applyProtection="1">
      <alignment horizontal="right" vertical="center"/>
      <protection locked="0"/>
    </xf>
    <xf numFmtId="169" fontId="3" fillId="0" borderId="1" xfId="0" applyNumberFormat="1" applyFont="1" applyBorder="1" applyAlignment="1" applyProtection="1">
      <alignment horizontal="center" vertical="center"/>
      <protection locked="0"/>
    </xf>
    <xf numFmtId="165" fontId="3" fillId="0" borderId="1" xfId="0" applyNumberFormat="1" applyFont="1" applyBorder="1" applyAlignment="1" applyProtection="1">
      <alignment horizontal="right" vertical="center"/>
      <protection hidden="1"/>
    </xf>
    <xf numFmtId="2" fontId="3" fillId="0" borderId="2" xfId="0" applyNumberFormat="1" applyFont="1" applyBorder="1" applyAlignment="1">
      <alignment horizontal="right" vertical="center"/>
    </xf>
    <xf numFmtId="169" fontId="3" fillId="0" borderId="2" xfId="0" applyNumberFormat="1" applyFont="1" applyBorder="1" applyAlignment="1" applyProtection="1">
      <alignment horizontal="center" vertical="center"/>
      <protection locked="0"/>
    </xf>
    <xf numFmtId="0" fontId="3" fillId="0" borderId="2" xfId="0" applyFont="1" applyBorder="1" applyAlignment="1">
      <alignment horizontal="left" vertical="center"/>
    </xf>
    <xf numFmtId="0" fontId="9" fillId="0" borderId="2" xfId="1" applyBorder="1" applyAlignment="1" applyProtection="1">
      <alignment horizontal="left" vertical="center"/>
      <protection locked="0"/>
    </xf>
    <xf numFmtId="0" fontId="3" fillId="0" borderId="1" xfId="0" applyFont="1" applyBorder="1" applyAlignment="1">
      <alignment horizontal="left" vertical="center"/>
    </xf>
    <xf numFmtId="0" fontId="3" fillId="0" borderId="0" xfId="0" applyFont="1" applyAlignment="1">
      <alignment horizontal="left" vertical="top" wrapText="1"/>
    </xf>
    <xf numFmtId="170" fontId="3" fillId="0" borderId="1" xfId="0" applyNumberFormat="1" applyFont="1" applyBorder="1" applyAlignment="1" applyProtection="1">
      <alignment horizontal="center" vertical="center"/>
      <protection locked="0"/>
    </xf>
    <xf numFmtId="0" fontId="7" fillId="3" borderId="1" xfId="0" applyFont="1" applyFill="1" applyBorder="1" applyAlignment="1">
      <alignment vertical="center"/>
    </xf>
    <xf numFmtId="164" fontId="3" fillId="0" borderId="2" xfId="0" applyNumberFormat="1" applyFont="1" applyBorder="1" applyAlignment="1" applyProtection="1">
      <alignment horizontal="center" vertical="center"/>
      <protection hidden="1"/>
    </xf>
    <xf numFmtId="164" fontId="3" fillId="3" borderId="2" xfId="0" applyNumberFormat="1" applyFont="1" applyFill="1" applyBorder="1" applyAlignment="1">
      <alignment horizontal="left" vertical="center"/>
    </xf>
    <xf numFmtId="165" fontId="3" fillId="0" borderId="2" xfId="0" applyNumberFormat="1" applyFont="1" applyBorder="1" applyAlignment="1" applyProtection="1">
      <alignment horizontal="right" vertical="center"/>
      <protection hidden="1"/>
    </xf>
    <xf numFmtId="171" fontId="3" fillId="0" borderId="2" xfId="0" applyNumberFormat="1" applyFont="1" applyBorder="1" applyAlignment="1" applyProtection="1">
      <alignment horizontal="right" vertical="center"/>
      <protection locked="0"/>
    </xf>
    <xf numFmtId="0" fontId="3" fillId="0" borderId="2" xfId="0" applyFont="1" applyBorder="1" applyAlignment="1" applyProtection="1">
      <alignment horizontal="left" vertical="center"/>
      <protection hidden="1"/>
    </xf>
    <xf numFmtId="0" fontId="8" fillId="3" borderId="0" xfId="0" applyFont="1" applyFill="1" applyAlignment="1">
      <alignment horizontal="left" vertical="center"/>
    </xf>
    <xf numFmtId="0" fontId="8" fillId="4" borderId="0" xfId="0" applyFont="1" applyFill="1" applyAlignment="1">
      <alignment horizontal="left" vertical="center"/>
    </xf>
  </cellXfs>
  <cellStyles count="2">
    <cellStyle name="Hyperlink" xfId="1" builtinId="8"/>
    <cellStyle name="Normal" xfId="0" builtinId="0"/>
  </cellStyles>
  <dxfs count="117">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FF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6.emf"/><Relationship Id="rId1" Type="http://schemas.openxmlformats.org/officeDocument/2006/relationships/image" Target="../media/image9.png"/><Relationship Id="rId4" Type="http://schemas.openxmlformats.org/officeDocument/2006/relationships/image" Target="../media/image1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4</xdr:col>
      <xdr:colOff>117794</xdr:colOff>
      <xdr:row>35</xdr:row>
      <xdr:rowOff>49242</xdr:rowOff>
    </xdr:from>
    <xdr:to>
      <xdr:col>4</xdr:col>
      <xdr:colOff>971869</xdr:colOff>
      <xdr:row>36</xdr:row>
      <xdr:rowOff>17053</xdr:rowOff>
    </xdr:to>
    <xdr:pic>
      <xdr:nvPicPr>
        <xdr:cNvPr id="13" name="Picture 12">
          <a:extLst>
            <a:ext uri="{FF2B5EF4-FFF2-40B4-BE49-F238E27FC236}">
              <a16:creationId xmlns:a16="http://schemas.microsoft.com/office/drawing/2014/main" id="{FCC646E7-180C-4461-874E-B8ACF478E3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14434" y="8781762"/>
          <a:ext cx="854075" cy="724096"/>
        </a:xfrm>
        <a:prstGeom prst="rect">
          <a:avLst/>
        </a:prstGeom>
        <a:noFill/>
        <a:ln>
          <a:noFill/>
        </a:ln>
      </xdr:spPr>
    </xdr:pic>
    <xdr:clientData/>
  </xdr:twoCellAnchor>
  <xdr:twoCellAnchor editAs="oneCell">
    <xdr:from>
      <xdr:col>2</xdr:col>
      <xdr:colOff>127285</xdr:colOff>
      <xdr:row>34</xdr:row>
      <xdr:rowOff>28271</xdr:rowOff>
    </xdr:from>
    <xdr:to>
      <xdr:col>2</xdr:col>
      <xdr:colOff>935004</xdr:colOff>
      <xdr:row>34</xdr:row>
      <xdr:rowOff>744551</xdr:rowOff>
    </xdr:to>
    <xdr:pic>
      <xdr:nvPicPr>
        <xdr:cNvPr id="14" name="Picture 13">
          <a:extLst>
            <a:ext uri="{FF2B5EF4-FFF2-40B4-BE49-F238E27FC236}">
              <a16:creationId xmlns:a16="http://schemas.microsoft.com/office/drawing/2014/main" id="{216857E7-44CB-4CBE-AB07-957D2E8EC8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1176285" y="9461831"/>
          <a:ext cx="803909" cy="718185"/>
        </a:xfrm>
        <a:prstGeom prst="rect">
          <a:avLst/>
        </a:prstGeom>
        <a:noFill/>
        <a:ln>
          <a:noFill/>
        </a:ln>
      </xdr:spPr>
    </xdr:pic>
    <xdr:clientData/>
  </xdr:twoCellAnchor>
  <xdr:twoCellAnchor editAs="oneCell">
    <xdr:from>
      <xdr:col>2</xdr:col>
      <xdr:colOff>191277</xdr:colOff>
      <xdr:row>31</xdr:row>
      <xdr:rowOff>20804</xdr:rowOff>
    </xdr:from>
    <xdr:to>
      <xdr:col>2</xdr:col>
      <xdr:colOff>915177</xdr:colOff>
      <xdr:row>31</xdr:row>
      <xdr:rowOff>741862</xdr:rowOff>
    </xdr:to>
    <xdr:pic>
      <xdr:nvPicPr>
        <xdr:cNvPr id="15" name="Picture 14">
          <a:extLst>
            <a:ext uri="{FF2B5EF4-FFF2-40B4-BE49-F238E27FC236}">
              <a16:creationId xmlns:a16="http://schemas.microsoft.com/office/drawing/2014/main" id="{8E362FC5-82A6-40C9-828E-4D3B5D503B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40277" y="7168364"/>
          <a:ext cx="723900" cy="724868"/>
        </a:xfrm>
        <a:prstGeom prst="rect">
          <a:avLst/>
        </a:prstGeom>
        <a:ln>
          <a:noFill/>
        </a:ln>
      </xdr:spPr>
    </xdr:pic>
    <xdr:clientData/>
  </xdr:twoCellAnchor>
  <xdr:twoCellAnchor editAs="oneCell">
    <xdr:from>
      <xdr:col>2</xdr:col>
      <xdr:colOff>97757</xdr:colOff>
      <xdr:row>33</xdr:row>
      <xdr:rowOff>27284</xdr:rowOff>
    </xdr:from>
    <xdr:to>
      <xdr:col>2</xdr:col>
      <xdr:colOff>931845</xdr:colOff>
      <xdr:row>33</xdr:row>
      <xdr:rowOff>743564</xdr:rowOff>
    </xdr:to>
    <xdr:pic>
      <xdr:nvPicPr>
        <xdr:cNvPr id="16" name="Picture 15">
          <a:extLst>
            <a:ext uri="{FF2B5EF4-FFF2-40B4-BE49-F238E27FC236}">
              <a16:creationId xmlns:a16="http://schemas.microsoft.com/office/drawing/2014/main" id="{013F1529-6392-4792-A198-309EB62024A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1146757" y="8698844"/>
          <a:ext cx="837898" cy="706755"/>
        </a:xfrm>
        <a:prstGeom prst="rect">
          <a:avLst/>
        </a:prstGeom>
        <a:noFill/>
        <a:ln>
          <a:noFill/>
        </a:ln>
      </xdr:spPr>
    </xdr:pic>
    <xdr:clientData/>
  </xdr:twoCellAnchor>
  <xdr:twoCellAnchor editAs="oneCell">
    <xdr:from>
      <xdr:col>2</xdr:col>
      <xdr:colOff>188084</xdr:colOff>
      <xdr:row>32</xdr:row>
      <xdr:rowOff>15934</xdr:rowOff>
    </xdr:from>
    <xdr:to>
      <xdr:col>2</xdr:col>
      <xdr:colOff>895343</xdr:colOff>
      <xdr:row>32</xdr:row>
      <xdr:rowOff>745549</xdr:rowOff>
    </xdr:to>
    <xdr:pic>
      <xdr:nvPicPr>
        <xdr:cNvPr id="17" name="Picture 16" descr="Logo&#10;&#10;Description automatically generated">
          <a:extLst>
            <a:ext uri="{FF2B5EF4-FFF2-40B4-BE49-F238E27FC236}">
              <a16:creationId xmlns:a16="http://schemas.microsoft.com/office/drawing/2014/main" id="{3CDE450C-FD7E-4DDE-A9D3-C98C10D0BB6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237084" y="7925494"/>
          <a:ext cx="707259" cy="73533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19050</xdr:colOff>
          <xdr:row>31</xdr:row>
          <xdr:rowOff>9525</xdr:rowOff>
        </xdr:from>
        <xdr:to>
          <xdr:col>6</xdr:col>
          <xdr:colOff>97155</xdr:colOff>
          <xdr:row>32</xdr:row>
          <xdr:rowOff>15240</xdr:rowOff>
        </xdr:to>
        <xdr:pic>
          <xdr:nvPicPr>
            <xdr:cNvPr id="18" name="Picture 17">
              <a:extLst>
                <a:ext uri="{FF2B5EF4-FFF2-40B4-BE49-F238E27FC236}">
                  <a16:creationId xmlns:a16="http://schemas.microsoft.com/office/drawing/2014/main" id="{8CED49AF-EFE4-349A-25B5-FC2FC9108161}"/>
                </a:ext>
              </a:extLst>
            </xdr:cNvPr>
            <xdr:cNvPicPr>
              <a:picLocks noChangeAspect="1" noChangeArrowheads="1"/>
              <a:extLst>
                <a:ext uri="{84589F7E-364E-4C9E-8A38-B11213B215E9}">
                  <a14:cameraTool cellRange="Logo" spid="_x0000_s1415"/>
                </a:ext>
              </a:extLst>
            </xdr:cNvPicPr>
          </xdr:nvPicPr>
          <xdr:blipFill>
            <a:blip xmlns:r="http://schemas.openxmlformats.org/officeDocument/2006/relationships" r:embed="rId6"/>
            <a:srcRect/>
            <a:stretch>
              <a:fillRect/>
            </a:stretch>
          </xdr:blipFill>
          <xdr:spPr bwMode="auto">
            <a:xfrm>
              <a:off x="3615690" y="5694045"/>
              <a:ext cx="1424940" cy="762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xdr:col>
      <xdr:colOff>60960</xdr:colOff>
      <xdr:row>35</xdr:row>
      <xdr:rowOff>182880</xdr:rowOff>
    </xdr:from>
    <xdr:to>
      <xdr:col>2</xdr:col>
      <xdr:colOff>1419901</xdr:colOff>
      <xdr:row>35</xdr:row>
      <xdr:rowOff>674938</xdr:rowOff>
    </xdr:to>
    <xdr:pic>
      <xdr:nvPicPr>
        <xdr:cNvPr id="3" name="Picture 2">
          <a:extLst>
            <a:ext uri="{FF2B5EF4-FFF2-40B4-BE49-F238E27FC236}">
              <a16:creationId xmlns:a16="http://schemas.microsoft.com/office/drawing/2014/main" id="{B3E5485B-CC81-4102-81C8-CCF46FDE9D9E}"/>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21267" b="19271"/>
        <a:stretch/>
      </xdr:blipFill>
      <xdr:spPr>
        <a:xfrm>
          <a:off x="1920240" y="8915400"/>
          <a:ext cx="1355131" cy="495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31</xdr:col>
      <xdr:colOff>152400</xdr:colOff>
      <xdr:row>55</xdr:row>
      <xdr:rowOff>67945</xdr:rowOff>
    </xdr:from>
    <xdr:ext cx="712568" cy="259080"/>
    <xdr:pic>
      <xdr:nvPicPr>
        <xdr:cNvPr id="4" name="Picture 3">
          <a:extLst>
            <a:ext uri="{FF2B5EF4-FFF2-40B4-BE49-F238E27FC236}">
              <a16:creationId xmlns:a16="http://schemas.microsoft.com/office/drawing/2014/main" id="{5732B5E7-D050-412C-AE44-1846AC91FB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4400" y="8964295"/>
          <a:ext cx="712568" cy="259080"/>
        </a:xfrm>
        <a:prstGeom prst="rect">
          <a:avLst/>
        </a:prstGeom>
      </xdr:spPr>
    </xdr:pic>
    <xdr:clientData/>
  </xdr:oneCellAnchor>
  <xdr:oneCellAnchor>
    <xdr:from>
      <xdr:col>32</xdr:col>
      <xdr:colOff>15240</xdr:colOff>
      <xdr:row>109</xdr:row>
      <xdr:rowOff>88900</xdr:rowOff>
    </xdr:from>
    <xdr:ext cx="712568" cy="259080"/>
    <xdr:pic>
      <xdr:nvPicPr>
        <xdr:cNvPr id="7" name="Picture 6">
          <a:extLst>
            <a:ext uri="{FF2B5EF4-FFF2-40B4-BE49-F238E27FC236}">
              <a16:creationId xmlns:a16="http://schemas.microsoft.com/office/drawing/2014/main" id="{E29C92F4-813F-4656-AF13-DE86ABA279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7740" y="17449800"/>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158750</xdr:colOff>
          <xdr:row>4</xdr:row>
          <xdr:rowOff>0</xdr:rowOff>
        </xdr:to>
        <xdr:pic>
          <xdr:nvPicPr>
            <xdr:cNvPr id="9" name="Picture 8">
              <a:extLst>
                <a:ext uri="{FF2B5EF4-FFF2-40B4-BE49-F238E27FC236}">
                  <a16:creationId xmlns:a16="http://schemas.microsoft.com/office/drawing/2014/main" id="{77E6FF27-5120-BE88-28A9-A600B6515388}"/>
                </a:ext>
              </a:extLst>
            </xdr:cNvPr>
            <xdr:cNvPicPr>
              <a:picLocks noChangeAspect="1" noChangeArrowheads="1"/>
              <a:extLst>
                <a:ext uri="{84589F7E-364E-4C9E-8A38-B11213B215E9}">
                  <a14:cameraTool cellRange="Logo" spid="_x0000_s2796"/>
                </a:ext>
              </a:extLst>
            </xdr:cNvPicPr>
          </xdr:nvPicPr>
          <xdr:blipFill>
            <a:blip xmlns:r="http://schemas.openxmlformats.org/officeDocument/2006/relationships" r:embed="rId2"/>
            <a:srcRect/>
            <a:stretch>
              <a:fillRect/>
            </a:stretch>
          </xdr:blipFill>
          <xdr:spPr bwMode="auto">
            <a:xfrm>
              <a:off x="0" y="0"/>
              <a:ext cx="1428750" cy="762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0</xdr:row>
          <xdr:rowOff>0</xdr:rowOff>
        </xdr:from>
        <xdr:to>
          <xdr:col>49</xdr:col>
          <xdr:colOff>95250</xdr:colOff>
          <xdr:row>4</xdr:row>
          <xdr:rowOff>0</xdr:rowOff>
        </xdr:to>
        <xdr:pic>
          <xdr:nvPicPr>
            <xdr:cNvPr id="11" name="Picture 10">
              <a:extLst>
                <a:ext uri="{FF2B5EF4-FFF2-40B4-BE49-F238E27FC236}">
                  <a16:creationId xmlns:a16="http://schemas.microsoft.com/office/drawing/2014/main" id="{2D861FFA-B86D-FA71-5301-F82E107ECBFF}"/>
                </a:ext>
              </a:extLst>
            </xdr:cNvPr>
            <xdr:cNvPicPr>
              <a:picLocks noChangeAspect="1" noChangeArrowheads="1"/>
              <a:extLst>
                <a:ext uri="{84589F7E-364E-4C9E-8A38-B11213B215E9}">
                  <a14:cameraTool cellRange="Logo" spid="_x0000_s2797"/>
                </a:ext>
              </a:extLst>
            </xdr:cNvPicPr>
          </xdr:nvPicPr>
          <xdr:blipFill>
            <a:blip xmlns:r="http://schemas.openxmlformats.org/officeDocument/2006/relationships" r:embed="rId2"/>
            <a:srcRect/>
            <a:stretch>
              <a:fillRect/>
            </a:stretch>
          </xdr:blipFill>
          <xdr:spPr bwMode="auto">
            <a:xfrm>
              <a:off x="7112000" y="0"/>
              <a:ext cx="1428750" cy="76200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32</xdr:col>
      <xdr:colOff>27940</xdr:colOff>
      <xdr:row>155</xdr:row>
      <xdr:rowOff>95250</xdr:rowOff>
    </xdr:from>
    <xdr:ext cx="712568" cy="259080"/>
    <xdr:pic>
      <xdr:nvPicPr>
        <xdr:cNvPr id="2" name="Picture 1">
          <a:extLst>
            <a:ext uri="{FF2B5EF4-FFF2-40B4-BE49-F238E27FC236}">
              <a16:creationId xmlns:a16="http://schemas.microsoft.com/office/drawing/2014/main" id="{E2382582-6C33-41A9-A433-391D25F981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8535" y="21757640"/>
          <a:ext cx="712568" cy="259080"/>
        </a:xfrm>
        <a:prstGeom prst="rect">
          <a:avLst/>
        </a:prstGeom>
      </xdr:spPr>
    </xdr:pic>
    <xdr:clientData/>
  </xdr:oneCellAnchor>
  <xdr:twoCellAnchor editAs="oneCell">
    <xdr:from>
      <xdr:col>66</xdr:col>
      <xdr:colOff>35560</xdr:colOff>
      <xdr:row>65</xdr:row>
      <xdr:rowOff>16509</xdr:rowOff>
    </xdr:from>
    <xdr:to>
      <xdr:col>75</xdr:col>
      <xdr:colOff>114300</xdr:colOff>
      <xdr:row>78</xdr:row>
      <xdr:rowOff>22052</xdr:rowOff>
    </xdr:to>
    <xdr:pic>
      <xdr:nvPicPr>
        <xdr:cNvPr id="5" name="Picture 4">
          <a:extLst>
            <a:ext uri="{FF2B5EF4-FFF2-40B4-BE49-F238E27FC236}">
              <a16:creationId xmlns:a16="http://schemas.microsoft.com/office/drawing/2014/main" id="{51849EA9-7B24-A5D6-1D51-5A7B7D0AB22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719560" y="10417809"/>
          <a:ext cx="1793240" cy="1685753"/>
        </a:xfrm>
        <a:prstGeom prst="rect">
          <a:avLst/>
        </a:prstGeom>
      </xdr:spPr>
    </xdr:pic>
    <xdr:clientData/>
  </xdr:twoCellAnchor>
  <xdr:twoCellAnchor editAs="oneCell">
    <xdr:from>
      <xdr:col>66</xdr:col>
      <xdr:colOff>82550</xdr:colOff>
      <xdr:row>80</xdr:row>
      <xdr:rowOff>48260</xdr:rowOff>
    </xdr:from>
    <xdr:to>
      <xdr:col>80</xdr:col>
      <xdr:colOff>95885</xdr:colOff>
      <xdr:row>92</xdr:row>
      <xdr:rowOff>984</xdr:rowOff>
    </xdr:to>
    <xdr:pic>
      <xdr:nvPicPr>
        <xdr:cNvPr id="8" name="Picture 7">
          <a:extLst>
            <a:ext uri="{FF2B5EF4-FFF2-40B4-BE49-F238E27FC236}">
              <a16:creationId xmlns:a16="http://schemas.microsoft.com/office/drawing/2014/main" id="{409A683F-2319-14EA-0CE1-EC30EF01E29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836400" y="12373610"/>
          <a:ext cx="2667000" cy="17053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32</xdr:col>
      <xdr:colOff>153035</xdr:colOff>
      <xdr:row>60</xdr:row>
      <xdr:rowOff>82550</xdr:rowOff>
    </xdr:from>
    <xdr:ext cx="712568" cy="259080"/>
    <xdr:pic>
      <xdr:nvPicPr>
        <xdr:cNvPr id="7" name="Picture 6">
          <a:extLst>
            <a:ext uri="{FF2B5EF4-FFF2-40B4-BE49-F238E27FC236}">
              <a16:creationId xmlns:a16="http://schemas.microsoft.com/office/drawing/2014/main" id="{A6BCD5CF-C0FD-478A-9C4D-0A31BB01F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5835" y="8978900"/>
          <a:ext cx="712568" cy="259080"/>
        </a:xfrm>
        <a:prstGeom prst="rect">
          <a:avLst/>
        </a:prstGeom>
      </xdr:spPr>
    </xdr:pic>
    <xdr:clientData/>
  </xdr:oneCellAnchor>
  <xdr:oneCellAnchor>
    <xdr:from>
      <xdr:col>33</xdr:col>
      <xdr:colOff>27940</xdr:colOff>
      <xdr:row>109</xdr:row>
      <xdr:rowOff>76200</xdr:rowOff>
    </xdr:from>
    <xdr:ext cx="712568" cy="259080"/>
    <xdr:pic>
      <xdr:nvPicPr>
        <xdr:cNvPr id="8" name="Picture 7">
          <a:extLst>
            <a:ext uri="{FF2B5EF4-FFF2-40B4-BE49-F238E27FC236}">
              <a16:creationId xmlns:a16="http://schemas.microsoft.com/office/drawing/2014/main" id="{CD4F1396-3E0B-4A94-A4B2-7DFB7D1DF7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4890" y="17640300"/>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144780</xdr:colOff>
          <xdr:row>3</xdr:row>
          <xdr:rowOff>182880</xdr:rowOff>
        </xdr:to>
        <xdr:pic>
          <xdr:nvPicPr>
            <xdr:cNvPr id="6" name="Picture 5">
              <a:extLst>
                <a:ext uri="{FF2B5EF4-FFF2-40B4-BE49-F238E27FC236}">
                  <a16:creationId xmlns:a16="http://schemas.microsoft.com/office/drawing/2014/main" id="{9AF74BBC-3622-FABE-A6B3-DB1731FB9BB0}"/>
                </a:ext>
              </a:extLst>
            </xdr:cNvPr>
            <xdr:cNvPicPr>
              <a:picLocks noChangeAspect="1" noChangeArrowheads="1"/>
              <a:extLst>
                <a:ext uri="{84589F7E-364E-4C9E-8A38-B11213B215E9}">
                  <a14:cameraTool cellRange="Logo" spid="_x0000_s3808"/>
                </a:ext>
              </a:extLst>
            </xdr:cNvPicPr>
          </xdr:nvPicPr>
          <xdr:blipFill>
            <a:blip xmlns:r="http://schemas.openxmlformats.org/officeDocument/2006/relationships" r:embed="rId2"/>
            <a:srcRect/>
            <a:stretch>
              <a:fillRect/>
            </a:stretch>
          </xdr:blipFill>
          <xdr:spPr bwMode="auto">
            <a:xfrm>
              <a:off x="0" y="0"/>
              <a:ext cx="1424940" cy="762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0</xdr:row>
          <xdr:rowOff>0</xdr:rowOff>
        </xdr:from>
        <xdr:to>
          <xdr:col>48</xdr:col>
          <xdr:colOff>95250</xdr:colOff>
          <xdr:row>4</xdr:row>
          <xdr:rowOff>0</xdr:rowOff>
        </xdr:to>
        <xdr:pic>
          <xdr:nvPicPr>
            <xdr:cNvPr id="12" name="Picture 11">
              <a:extLst>
                <a:ext uri="{FF2B5EF4-FFF2-40B4-BE49-F238E27FC236}">
                  <a16:creationId xmlns:a16="http://schemas.microsoft.com/office/drawing/2014/main" id="{D1E5CCA8-3E68-0757-C55B-5F5B70AE6616}"/>
                </a:ext>
              </a:extLst>
            </xdr:cNvPr>
            <xdr:cNvPicPr>
              <a:picLocks noChangeAspect="1" noChangeArrowheads="1"/>
              <a:extLst>
                <a:ext uri="{84589F7E-364E-4C9E-8A38-B11213B215E9}">
                  <a14:cameraTool cellRange="Logo" spid="_x0000_s3809"/>
                </a:ext>
              </a:extLst>
            </xdr:cNvPicPr>
          </xdr:nvPicPr>
          <xdr:blipFill>
            <a:blip xmlns:r="http://schemas.openxmlformats.org/officeDocument/2006/relationships" r:embed="rId2"/>
            <a:srcRect/>
            <a:stretch>
              <a:fillRect/>
            </a:stretch>
          </xdr:blipFill>
          <xdr:spPr bwMode="auto">
            <a:xfrm>
              <a:off x="7258050" y="0"/>
              <a:ext cx="1428750" cy="762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0EFB0-EACE-4F2E-965F-30EBADAB0D63}" name="T_Material" displayName="T_Material" ref="A1:A10" totalsRowShown="0">
  <autoFilter ref="A1:A10" xr:uid="{4350EFB0-EACE-4F2E-965F-30EBADAB0D63}"/>
  <sortState xmlns:xlrd2="http://schemas.microsoft.com/office/spreadsheetml/2017/richdata2" ref="A2:A10">
    <sortCondition ref="A2:A10"/>
  </sortState>
  <tableColumns count="1">
    <tableColumn id="1" xr3:uid="{20635FEE-B87A-4613-8116-D42DBA41BC7B}" name="Materi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39741E-8EC4-48CA-B62A-CDE619601AF9}" name="T_Shape" displayName="T_Shape" ref="C1:C9" totalsRowShown="0">
  <autoFilter ref="C1:C9" xr:uid="{6939741E-8EC4-48CA-B62A-CDE619601AF9}"/>
  <tableColumns count="1">
    <tableColumn id="1" xr3:uid="{FCA45FDF-4BF6-485F-9343-A0FC0251070A}" name="Sha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97A227-8DCB-4BDE-A6B8-65F88654921D}" name="T_Type" displayName="T_Type" ref="E1:E4" totalsRowShown="0">
  <autoFilter ref="E1:E4" xr:uid="{2397A227-8DCB-4BDE-A6B8-65F88654921D}"/>
  <tableColumns count="1">
    <tableColumn id="1" xr3:uid="{027BD434-05A1-4059-97D8-98CB878E91EF}" name="Typ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C10C78-AF29-47BA-9C97-B74BAA8C7E1E}" name="T_Response" displayName="T_Response" ref="G1:G20" totalsRowShown="0">
  <autoFilter ref="G1:G20" xr:uid="{88C10C78-AF29-47BA-9C97-B74BAA8C7E1E}"/>
  <tableColumns count="1">
    <tableColumn id="1" xr3:uid="{C70FD3B5-6EE9-47D3-96F9-BC5D876984C6}" name="Design Respons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CB43-2341-4A92-ACD7-244D3FF85EAC}">
  <sheetPr codeName="Sheet3">
    <tabColor rgb="FFFF0000"/>
  </sheetPr>
  <dimension ref="A1:N36"/>
  <sheetViews>
    <sheetView showGridLines="0" workbookViewId="0">
      <selection activeCell="C14" sqref="C14"/>
    </sheetView>
  </sheetViews>
  <sheetFormatPr defaultRowHeight="14.4" x14ac:dyDescent="0.3"/>
  <cols>
    <col min="1" max="1" width="23.33203125" bestFit="1" customWidth="1"/>
    <col min="2" max="2" width="3.77734375" customWidth="1"/>
    <col min="3" max="3" width="20.77734375" customWidth="1"/>
    <col min="4" max="4" width="4.5546875" bestFit="1" customWidth="1"/>
    <col min="5" max="5" width="15.77734375" customWidth="1"/>
    <col min="6" max="6" width="3.77734375" customWidth="1"/>
    <col min="7" max="7" width="72.6640625" bestFit="1" customWidth="1"/>
    <col min="8" max="14" width="15.77734375" customWidth="1"/>
  </cols>
  <sheetData>
    <row r="1" spans="1:14" x14ac:dyDescent="0.3">
      <c r="A1" t="s">
        <v>20</v>
      </c>
      <c r="C1" t="s">
        <v>28</v>
      </c>
      <c r="E1" t="s">
        <v>49</v>
      </c>
      <c r="G1" t="s">
        <v>62</v>
      </c>
      <c r="I1" s="110" t="s">
        <v>238</v>
      </c>
      <c r="J1" s="111" t="s">
        <v>119</v>
      </c>
      <c r="K1" s="111" t="s">
        <v>203</v>
      </c>
      <c r="L1" s="111" t="s">
        <v>121</v>
      </c>
      <c r="M1" s="111" t="s">
        <v>118</v>
      </c>
      <c r="N1" s="111" t="s">
        <v>120</v>
      </c>
    </row>
    <row r="2" spans="1:14" x14ac:dyDescent="0.3">
      <c r="A2" t="s">
        <v>21</v>
      </c>
      <c r="C2" t="s">
        <v>274</v>
      </c>
      <c r="E2" t="s">
        <v>137</v>
      </c>
      <c r="G2" t="s">
        <v>64</v>
      </c>
      <c r="I2" s="88" t="s">
        <v>5</v>
      </c>
      <c r="J2" s="90">
        <v>1.1000000000000001</v>
      </c>
      <c r="K2" s="90">
        <v>1.1000000000000001</v>
      </c>
      <c r="L2" s="90">
        <v>1.2</v>
      </c>
      <c r="M2" s="90">
        <v>1.1000000000000001</v>
      </c>
      <c r="N2" s="91">
        <v>1.1000000000000001</v>
      </c>
    </row>
    <row r="3" spans="1:14" x14ac:dyDescent="0.3">
      <c r="A3" t="s">
        <v>58</v>
      </c>
      <c r="C3" t="s">
        <v>275</v>
      </c>
      <c r="E3" t="s">
        <v>138</v>
      </c>
      <c r="G3" t="s">
        <v>61</v>
      </c>
      <c r="I3" s="88" t="s">
        <v>6</v>
      </c>
      <c r="J3" s="90">
        <v>4.1100000000000003</v>
      </c>
      <c r="K3" s="90">
        <v>4.1399999999999997</v>
      </c>
      <c r="L3" s="90">
        <v>5.7</v>
      </c>
      <c r="M3" s="90">
        <v>4.24</v>
      </c>
      <c r="N3" s="91">
        <v>4.21</v>
      </c>
    </row>
    <row r="4" spans="1:14" x14ac:dyDescent="0.3">
      <c r="A4" t="s">
        <v>59</v>
      </c>
      <c r="C4" t="s">
        <v>128</v>
      </c>
      <c r="E4" t="s">
        <v>243</v>
      </c>
      <c r="G4" t="s">
        <v>63</v>
      </c>
      <c r="I4" s="88" t="s">
        <v>7</v>
      </c>
      <c r="J4" s="90">
        <v>5.01</v>
      </c>
      <c r="K4" s="90">
        <v>5.0599999999999996</v>
      </c>
      <c r="L4" s="90">
        <v>7.21</v>
      </c>
      <c r="M4" s="90">
        <v>5.3</v>
      </c>
      <c r="N4" s="91">
        <v>5.24</v>
      </c>
    </row>
    <row r="5" spans="1:14" x14ac:dyDescent="0.3">
      <c r="A5" t="s">
        <v>25</v>
      </c>
      <c r="C5" t="s">
        <v>129</v>
      </c>
      <c r="G5" t="s">
        <v>60</v>
      </c>
      <c r="I5" s="88" t="s">
        <v>8</v>
      </c>
      <c r="J5" s="90">
        <v>5.87</v>
      </c>
      <c r="K5" s="90">
        <v>5.91</v>
      </c>
      <c r="L5" s="90">
        <v>8.6300000000000008</v>
      </c>
      <c r="M5" s="90">
        <v>6.24</v>
      </c>
      <c r="N5" s="91">
        <v>6.17</v>
      </c>
    </row>
    <row r="6" spans="1:14" x14ac:dyDescent="0.3">
      <c r="A6" t="s">
        <v>23</v>
      </c>
      <c r="C6" t="s">
        <v>131</v>
      </c>
      <c r="G6" t="str">
        <f>"Velocity &gt; "&amp;C26&amp;" ft/s"</f>
        <v>Velocity &gt; 6 ft/s</v>
      </c>
      <c r="I6" s="88" t="s">
        <v>9</v>
      </c>
      <c r="J6" s="90">
        <v>7.21</v>
      </c>
      <c r="K6" s="90">
        <v>7.26</v>
      </c>
      <c r="L6" s="90">
        <v>10.8</v>
      </c>
      <c r="M6" s="90">
        <v>7.64</v>
      </c>
      <c r="N6" s="91">
        <v>7.55</v>
      </c>
    </row>
    <row r="7" spans="1:14" x14ac:dyDescent="0.3">
      <c r="A7" t="s">
        <v>22</v>
      </c>
      <c r="C7" t="s">
        <v>130</v>
      </c>
      <c r="G7" t="s">
        <v>84</v>
      </c>
      <c r="I7" s="88" t="s">
        <v>270</v>
      </c>
      <c r="J7" s="90">
        <v>8.3699999999999992</v>
      </c>
      <c r="K7" s="90">
        <v>8.48</v>
      </c>
      <c r="L7" s="90">
        <v>12.7</v>
      </c>
      <c r="M7" s="90">
        <v>8.8000000000000007</v>
      </c>
      <c r="N7" s="91">
        <v>8.6999999999999993</v>
      </c>
    </row>
    <row r="8" spans="1:14" x14ac:dyDescent="0.3">
      <c r="A8" t="s">
        <v>26</v>
      </c>
      <c r="C8" t="s">
        <v>276</v>
      </c>
      <c r="G8" t="s">
        <v>83</v>
      </c>
      <c r="I8" s="88" t="s">
        <v>10</v>
      </c>
      <c r="J8" s="90">
        <v>9.65</v>
      </c>
      <c r="K8" s="90">
        <v>9.83</v>
      </c>
      <c r="L8" s="90">
        <v>14.8</v>
      </c>
      <c r="M8" s="90">
        <v>10</v>
      </c>
      <c r="N8" s="91">
        <v>9.93</v>
      </c>
    </row>
    <row r="9" spans="1:14" ht="15.6" x14ac:dyDescent="0.35">
      <c r="A9" t="s">
        <v>24</v>
      </c>
      <c r="C9" t="s">
        <v>26</v>
      </c>
      <c r="G9" t="s">
        <v>116</v>
      </c>
      <c r="I9" s="88" t="s">
        <v>204</v>
      </c>
      <c r="J9" s="95" t="s">
        <v>207</v>
      </c>
      <c r="K9" s="95" t="s">
        <v>208</v>
      </c>
      <c r="L9" s="95" t="s">
        <v>209</v>
      </c>
      <c r="M9" s="95" t="s">
        <v>209</v>
      </c>
      <c r="N9" s="95" t="s">
        <v>210</v>
      </c>
    </row>
    <row r="10" spans="1:14" x14ac:dyDescent="0.3">
      <c r="A10" t="s">
        <v>57</v>
      </c>
      <c r="G10" t="s">
        <v>117</v>
      </c>
      <c r="I10" s="88" t="s">
        <v>211</v>
      </c>
      <c r="J10" t="s">
        <v>212</v>
      </c>
      <c r="K10" t="s">
        <v>213</v>
      </c>
      <c r="L10" t="s">
        <v>212</v>
      </c>
      <c r="M10" t="s">
        <v>212</v>
      </c>
      <c r="N10" t="s">
        <v>212</v>
      </c>
    </row>
    <row r="11" spans="1:14" x14ac:dyDescent="0.3">
      <c r="G11" t="s">
        <v>278</v>
      </c>
      <c r="I11" s="88" t="s">
        <v>206</v>
      </c>
      <c r="J11" t="s">
        <v>214</v>
      </c>
      <c r="K11" t="s">
        <v>91</v>
      </c>
      <c r="L11" t="s">
        <v>91</v>
      </c>
      <c r="M11" t="s">
        <v>91</v>
      </c>
      <c r="N11" t="s">
        <v>91</v>
      </c>
    </row>
    <row r="12" spans="1:14" x14ac:dyDescent="0.3">
      <c r="G12" t="s">
        <v>202</v>
      </c>
      <c r="I12" s="88" t="s">
        <v>235</v>
      </c>
      <c r="L12" t="s">
        <v>236</v>
      </c>
      <c r="M12" t="s">
        <v>269</v>
      </c>
    </row>
    <row r="13" spans="1:14" x14ac:dyDescent="0.3">
      <c r="A13" s="88" t="s">
        <v>193</v>
      </c>
      <c r="C13" s="97">
        <v>45566</v>
      </c>
      <c r="G13" t="s">
        <v>234</v>
      </c>
      <c r="I13" s="88" t="s">
        <v>237</v>
      </c>
      <c r="J13">
        <v>6</v>
      </c>
      <c r="K13">
        <v>5</v>
      </c>
      <c r="L13">
        <v>5</v>
      </c>
      <c r="M13">
        <v>6</v>
      </c>
      <c r="N13">
        <v>6</v>
      </c>
    </row>
    <row r="14" spans="1:14" x14ac:dyDescent="0.3">
      <c r="A14" s="92" t="s">
        <v>122</v>
      </c>
      <c r="C14" s="93" t="s">
        <v>118</v>
      </c>
      <c r="G14" t="s">
        <v>266</v>
      </c>
      <c r="I14" s="88" t="s">
        <v>246</v>
      </c>
      <c r="J14" s="115"/>
      <c r="K14" s="115"/>
      <c r="L14" s="116" t="s">
        <v>281</v>
      </c>
      <c r="M14" s="116" t="s">
        <v>247</v>
      </c>
      <c r="N14" s="116" t="s">
        <v>248</v>
      </c>
    </row>
    <row r="15" spans="1:14" x14ac:dyDescent="0.3">
      <c r="A15" s="88" t="s">
        <v>5</v>
      </c>
      <c r="C15" s="90">
        <f>HLOOKUP($C$14,$J$1:$N$13,2)</f>
        <v>1.1000000000000001</v>
      </c>
      <c r="D15" s="89" t="str">
        <f>TEXT(C15,"0.00")</f>
        <v>1.10</v>
      </c>
      <c r="G15" t="s">
        <v>346</v>
      </c>
      <c r="I15" s="88" t="s">
        <v>271</v>
      </c>
      <c r="J15" t="s">
        <v>272</v>
      </c>
      <c r="K15" t="s">
        <v>273</v>
      </c>
      <c r="L15" t="s">
        <v>272</v>
      </c>
      <c r="M15" t="s">
        <v>272</v>
      </c>
      <c r="N15" t="s">
        <v>272</v>
      </c>
    </row>
    <row r="16" spans="1:14" x14ac:dyDescent="0.3">
      <c r="A16" s="88" t="s">
        <v>6</v>
      </c>
      <c r="C16" s="90">
        <f>HLOOKUP($C$14,$J$1:$N$13,3)</f>
        <v>4.24</v>
      </c>
      <c r="G16" t="s">
        <v>345</v>
      </c>
    </row>
    <row r="17" spans="1:7" x14ac:dyDescent="0.3">
      <c r="A17" s="88" t="s">
        <v>7</v>
      </c>
      <c r="C17" s="90">
        <f>HLOOKUP($C$14,$J$1:$N$13,4)</f>
        <v>5.3</v>
      </c>
      <c r="D17" s="90"/>
      <c r="G17" t="s">
        <v>344</v>
      </c>
    </row>
    <row r="18" spans="1:7" x14ac:dyDescent="0.3">
      <c r="A18" s="88" t="s">
        <v>8</v>
      </c>
      <c r="C18" s="90">
        <f>HLOOKUP($C$14,$J$1:$N$13,5)</f>
        <v>6.24</v>
      </c>
      <c r="G18" t="s">
        <v>343</v>
      </c>
    </row>
    <row r="19" spans="1:7" x14ac:dyDescent="0.3">
      <c r="A19" s="88" t="s">
        <v>9</v>
      </c>
      <c r="C19" s="90">
        <f>HLOOKUP($C$14,$J$1:$N$13,6)</f>
        <v>7.64</v>
      </c>
      <c r="G19" t="s">
        <v>342</v>
      </c>
    </row>
    <row r="20" spans="1:7" x14ac:dyDescent="0.3">
      <c r="A20" s="88" t="s">
        <v>270</v>
      </c>
      <c r="C20" s="90">
        <f>HLOOKUP($C$14,$J$1:$N$13,7)</f>
        <v>8.8000000000000007</v>
      </c>
      <c r="G20" t="s">
        <v>341</v>
      </c>
    </row>
    <row r="21" spans="1:7" x14ac:dyDescent="0.3">
      <c r="A21" s="88" t="s">
        <v>10</v>
      </c>
      <c r="C21" s="90">
        <f>HLOOKUP($C$14,$J$1:$N$13,8)</f>
        <v>10</v>
      </c>
    </row>
    <row r="22" spans="1:7" x14ac:dyDescent="0.3">
      <c r="A22" s="88" t="s">
        <v>204</v>
      </c>
      <c r="C22" s="94" t="str">
        <f>HLOOKUP($C$14,$J$1:$N$13,9)</f>
        <v>1 October 2015</v>
      </c>
    </row>
    <row r="23" spans="1:7" x14ac:dyDescent="0.3">
      <c r="A23" s="88" t="s">
        <v>205</v>
      </c>
      <c r="C23" s="94" t="str">
        <f>HLOOKUP($C$14,$J$1:$N$13,10)</f>
        <v>City</v>
      </c>
    </row>
    <row r="24" spans="1:7" x14ac:dyDescent="0.3">
      <c r="A24" s="88" t="s">
        <v>206</v>
      </c>
      <c r="C24" s="94" t="str">
        <f>HLOOKUP($C$14,$J$1:$N$13,11)</f>
        <v xml:space="preserve"> O&amp;M Agreement</v>
      </c>
    </row>
    <row r="25" spans="1:7" x14ac:dyDescent="0.3">
      <c r="A25" s="88" t="s">
        <v>235</v>
      </c>
      <c r="C25" t="str">
        <f>HLOOKUP($C$14,$J$1:$N$13,12)</f>
        <v>ENG No.</v>
      </c>
    </row>
    <row r="26" spans="1:7" x14ac:dyDescent="0.3">
      <c r="A26" s="88" t="s">
        <v>237</v>
      </c>
      <c r="C26" s="90">
        <f>HLOOKUP($C$14,$J$1:$N$13,13)</f>
        <v>6</v>
      </c>
    </row>
    <row r="27" spans="1:7" x14ac:dyDescent="0.3">
      <c r="A27" s="88" t="s">
        <v>249</v>
      </c>
      <c r="C27" s="115" t="str">
        <f>HLOOKUP($C$14,$J$1:$N$15,14)</f>
        <v>30 Septbember</v>
      </c>
    </row>
    <row r="28" spans="1:7" x14ac:dyDescent="0.3">
      <c r="A28" s="88" t="s">
        <v>271</v>
      </c>
      <c r="C28" s="115" t="str">
        <f>HLOOKUP($C$14,$J$1:$N$15,15)</f>
        <v>2, 5, 10, and 25</v>
      </c>
    </row>
    <row r="31" spans="1:7" x14ac:dyDescent="0.3">
      <c r="E31" s="110" t="s">
        <v>231</v>
      </c>
    </row>
    <row r="32" spans="1:7" ht="60" customHeight="1" x14ac:dyDescent="0.3">
      <c r="B32" s="88" t="s">
        <v>119</v>
      </c>
    </row>
    <row r="33" spans="2:2" ht="60" customHeight="1" x14ac:dyDescent="0.3">
      <c r="B33" s="88" t="s">
        <v>203</v>
      </c>
    </row>
    <row r="34" spans="2:2" ht="60" customHeight="1" x14ac:dyDescent="0.3">
      <c r="B34" s="88" t="s">
        <v>121</v>
      </c>
    </row>
    <row r="35" spans="2:2" ht="60" customHeight="1" x14ac:dyDescent="0.3">
      <c r="B35" s="88" t="s">
        <v>118</v>
      </c>
    </row>
    <row r="36" spans="2:2" ht="60" customHeight="1" x14ac:dyDescent="0.3">
      <c r="B36" s="88" t="s">
        <v>120</v>
      </c>
    </row>
  </sheetData>
  <phoneticPr fontId="18" type="noConversion"/>
  <dataValidations count="1">
    <dataValidation type="list" allowBlank="1" showInputMessage="1" showErrorMessage="1" sqref="C14" xr:uid="{1D48C802-E215-4B91-8151-51EE45372D5D}">
      <formula1>$J$1:$N$1</formula1>
    </dataValidation>
  </dataValidations>
  <pageMargins left="0.7" right="0.7" top="0.75" bottom="0.75" header="0.3" footer="0.3"/>
  <pageSetup orientation="portrait" horizontalDpi="1200" verticalDpi="1200" r:id="rId1"/>
  <drawing r:id="rId2"/>
  <legacyDrawing r:id="rId3"/>
  <tableParts count="4">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442E-5BDD-4EB7-ACA3-35258981D945}">
  <sheetPr codeName="Sheet4">
    <tabColor theme="2" tint="-0.499984740745262"/>
  </sheetPr>
  <dimension ref="A1:T57"/>
  <sheetViews>
    <sheetView showGridLines="0" showRowColHeaders="0" tabSelected="1" zoomScale="130" zoomScaleNormal="130" workbookViewId="0">
      <selection activeCell="C4" sqref="C4:Q5"/>
    </sheetView>
  </sheetViews>
  <sheetFormatPr defaultColWidth="0" defaultRowHeight="0" customHeight="1" zeroHeight="1" x14ac:dyDescent="0.3"/>
  <cols>
    <col min="1" max="1" width="2.77734375" style="11" customWidth="1"/>
    <col min="2" max="2" width="5.77734375" style="10" customWidth="1"/>
    <col min="3" max="8" width="2.77734375" style="11" customWidth="1"/>
    <col min="9" max="17" width="8.88671875" style="11" customWidth="1"/>
    <col min="18" max="20" width="0" style="11" hidden="1" customWidth="1"/>
    <col min="21" max="16384" width="8.88671875" style="11" hidden="1"/>
  </cols>
  <sheetData>
    <row r="1" spans="2:17" ht="19.95" customHeight="1" x14ac:dyDescent="0.3"/>
    <row r="2" spans="2:17" ht="19.95" customHeight="1" x14ac:dyDescent="0.3">
      <c r="B2" s="58" t="s">
        <v>51</v>
      </c>
    </row>
    <row r="3" spans="2:17" ht="4.95" customHeight="1" x14ac:dyDescent="0.3">
      <c r="B3" s="58"/>
    </row>
    <row r="4" spans="2:17" ht="19.95" customHeight="1" x14ac:dyDescent="0.3">
      <c r="B4" s="10">
        <v>1</v>
      </c>
      <c r="C4" s="137" t="s">
        <v>241</v>
      </c>
      <c r="D4" s="137"/>
      <c r="E4" s="137"/>
      <c r="F4" s="137"/>
      <c r="G4" s="137"/>
      <c r="H4" s="137"/>
      <c r="I4" s="137"/>
      <c r="J4" s="137"/>
      <c r="K4" s="137"/>
      <c r="L4" s="137"/>
      <c r="M4" s="137"/>
      <c r="N4" s="137"/>
      <c r="O4" s="137"/>
      <c r="P4" s="137"/>
      <c r="Q4" s="137"/>
    </row>
    <row r="5" spans="2:17" ht="19.95" customHeight="1" x14ac:dyDescent="0.3">
      <c r="C5" s="137"/>
      <c r="D5" s="137"/>
      <c r="E5" s="137"/>
      <c r="F5" s="137"/>
      <c r="G5" s="137"/>
      <c r="H5" s="137"/>
      <c r="I5" s="137"/>
      <c r="J5" s="137"/>
      <c r="K5" s="137"/>
      <c r="L5" s="137"/>
      <c r="M5" s="137"/>
      <c r="N5" s="137"/>
      <c r="O5" s="137"/>
      <c r="P5" s="137"/>
      <c r="Q5" s="137"/>
    </row>
    <row r="6" spans="2:17" ht="19.95" customHeight="1" x14ac:dyDescent="0.3">
      <c r="B6" s="10">
        <f>B4+1</f>
        <v>2</v>
      </c>
      <c r="C6" s="11" t="s">
        <v>53</v>
      </c>
    </row>
    <row r="7" spans="2:17" ht="19.95" customHeight="1" x14ac:dyDescent="0.3">
      <c r="C7" s="12"/>
      <c r="D7" s="12"/>
      <c r="E7" s="12"/>
      <c r="F7" s="12"/>
      <c r="I7" s="11" t="s">
        <v>50</v>
      </c>
    </row>
    <row r="8" spans="2:17" ht="10.050000000000001" customHeight="1" x14ac:dyDescent="0.3"/>
    <row r="9" spans="2:17" ht="15" customHeight="1" x14ac:dyDescent="0.3">
      <c r="C9" s="13"/>
      <c r="D9" s="13"/>
      <c r="E9" s="13"/>
      <c r="F9" s="13"/>
      <c r="I9" s="138" t="s">
        <v>232</v>
      </c>
      <c r="J9" s="138"/>
      <c r="K9" s="138"/>
      <c r="L9" s="138"/>
      <c r="M9" s="138"/>
      <c r="N9" s="138"/>
      <c r="O9" s="138"/>
      <c r="P9" s="138"/>
      <c r="Q9" s="138"/>
    </row>
    <row r="10" spans="2:17" ht="15" customHeight="1" x14ac:dyDescent="0.3">
      <c r="I10" s="138"/>
      <c r="J10" s="138"/>
      <c r="K10" s="138"/>
      <c r="L10" s="138"/>
      <c r="M10" s="138"/>
      <c r="N10" s="138"/>
      <c r="O10" s="138"/>
      <c r="P10" s="138"/>
      <c r="Q10" s="138"/>
    </row>
    <row r="11" spans="2:17" ht="10.050000000000001" customHeight="1" x14ac:dyDescent="0.3">
      <c r="I11" s="59"/>
      <c r="J11" s="59"/>
      <c r="K11" s="59"/>
      <c r="L11" s="59"/>
      <c r="M11" s="59"/>
      <c r="N11" s="59"/>
      <c r="O11" s="59"/>
      <c r="P11" s="59"/>
      <c r="Q11" s="59"/>
    </row>
    <row r="12" spans="2:17" ht="15" customHeight="1" x14ac:dyDescent="0.3">
      <c r="F12" s="17"/>
      <c r="I12" s="138" t="s">
        <v>155</v>
      </c>
      <c r="J12" s="138"/>
      <c r="K12" s="138"/>
      <c r="L12" s="138"/>
      <c r="M12" s="138"/>
      <c r="N12" s="138"/>
      <c r="O12" s="138"/>
      <c r="P12" s="138"/>
      <c r="Q12" s="138"/>
    </row>
    <row r="13" spans="2:17" ht="15" customHeight="1" x14ac:dyDescent="0.3">
      <c r="I13" s="138"/>
      <c r="J13" s="138"/>
      <c r="K13" s="138"/>
      <c r="L13" s="138"/>
      <c r="M13" s="138"/>
      <c r="N13" s="138"/>
      <c r="O13" s="138"/>
      <c r="P13" s="138"/>
      <c r="Q13" s="138"/>
    </row>
    <row r="14" spans="2:17" ht="15" customHeight="1" x14ac:dyDescent="0.3">
      <c r="I14" s="138"/>
      <c r="J14" s="138"/>
      <c r="K14" s="138"/>
      <c r="L14" s="138"/>
      <c r="M14" s="138"/>
      <c r="N14" s="138"/>
      <c r="O14" s="138"/>
      <c r="P14" s="138"/>
      <c r="Q14" s="138"/>
    </row>
    <row r="15" spans="2:17" ht="15" customHeight="1" x14ac:dyDescent="0.3">
      <c r="I15" s="138"/>
      <c r="J15" s="138"/>
      <c r="K15" s="138"/>
      <c r="L15" s="138"/>
      <c r="M15" s="138"/>
      <c r="N15" s="138"/>
      <c r="O15" s="138"/>
      <c r="P15" s="138"/>
      <c r="Q15" s="138"/>
    </row>
    <row r="16" spans="2:17" ht="10.050000000000001" customHeight="1" x14ac:dyDescent="0.3">
      <c r="I16" s="60"/>
      <c r="J16" s="60"/>
      <c r="K16" s="60"/>
      <c r="L16" s="60"/>
      <c r="M16" s="60"/>
      <c r="N16" s="60"/>
      <c r="O16" s="60"/>
      <c r="P16" s="60"/>
      <c r="Q16" s="60"/>
    </row>
    <row r="17" spans="3:17" ht="15" customHeight="1" x14ac:dyDescent="0.3">
      <c r="C17" s="17"/>
      <c r="D17" s="35" t="s">
        <v>94</v>
      </c>
      <c r="E17" s="35"/>
      <c r="F17" s="17"/>
      <c r="G17" s="35" t="s">
        <v>95</v>
      </c>
      <c r="I17" s="138" t="s">
        <v>146</v>
      </c>
      <c r="J17" s="138"/>
      <c r="K17" s="138"/>
      <c r="L17" s="138"/>
      <c r="M17" s="138"/>
      <c r="N17" s="138"/>
      <c r="O17" s="138"/>
      <c r="P17" s="138"/>
      <c r="Q17" s="138"/>
    </row>
    <row r="18" spans="3:17" ht="15" customHeight="1" x14ac:dyDescent="0.3">
      <c r="I18" s="138"/>
      <c r="J18" s="138"/>
      <c r="K18" s="138"/>
      <c r="L18" s="138"/>
      <c r="M18" s="138"/>
      <c r="N18" s="138"/>
      <c r="O18" s="138"/>
      <c r="P18" s="138"/>
      <c r="Q18" s="138"/>
    </row>
    <row r="19" spans="3:17" ht="10.050000000000001" customHeight="1" x14ac:dyDescent="0.3"/>
    <row r="20" spans="3:17" ht="15" customHeight="1" x14ac:dyDescent="0.3">
      <c r="C20" s="14"/>
      <c r="D20" s="14"/>
      <c r="E20" s="14"/>
      <c r="F20" s="14"/>
      <c r="I20" s="138" t="s">
        <v>52</v>
      </c>
      <c r="J20" s="138"/>
      <c r="K20" s="138"/>
      <c r="L20" s="138"/>
      <c r="M20" s="138"/>
      <c r="N20" s="138"/>
      <c r="O20" s="138"/>
      <c r="P20" s="138"/>
      <c r="Q20" s="138"/>
    </row>
    <row r="21" spans="3:17" ht="15" customHeight="1" x14ac:dyDescent="0.3">
      <c r="I21" s="138"/>
      <c r="J21" s="138"/>
      <c r="K21" s="138"/>
      <c r="L21" s="138"/>
      <c r="M21" s="138"/>
      <c r="N21" s="138"/>
      <c r="O21" s="138"/>
      <c r="P21" s="138"/>
      <c r="Q21" s="138"/>
    </row>
    <row r="22" spans="3:17" ht="15" customHeight="1" x14ac:dyDescent="0.3">
      <c r="I22" s="138"/>
      <c r="J22" s="138"/>
      <c r="K22" s="138"/>
      <c r="L22" s="138"/>
      <c r="M22" s="138"/>
      <c r="N22" s="138"/>
      <c r="O22" s="138"/>
      <c r="P22" s="138"/>
      <c r="Q22" s="138"/>
    </row>
    <row r="23" spans="3:17" ht="19.95" customHeight="1" x14ac:dyDescent="0.3">
      <c r="I23" s="138"/>
      <c r="J23" s="138"/>
      <c r="K23" s="138"/>
      <c r="L23" s="138"/>
      <c r="M23" s="138"/>
      <c r="N23" s="138"/>
      <c r="O23" s="138"/>
      <c r="P23" s="138"/>
      <c r="Q23" s="138"/>
    </row>
    <row r="24" spans="3:17" ht="10.050000000000001" customHeight="1" x14ac:dyDescent="0.3">
      <c r="I24" s="60"/>
      <c r="J24" s="60"/>
      <c r="K24" s="60"/>
      <c r="L24" s="60"/>
      <c r="M24" s="60"/>
      <c r="N24" s="60"/>
      <c r="O24" s="60"/>
      <c r="P24" s="60"/>
      <c r="Q24" s="60"/>
    </row>
    <row r="25" spans="3:17" ht="15" customHeight="1" x14ac:dyDescent="0.3">
      <c r="C25" s="15"/>
      <c r="D25" s="15"/>
      <c r="E25" s="15"/>
      <c r="F25" s="15"/>
      <c r="I25" s="138" t="s">
        <v>85</v>
      </c>
      <c r="J25" s="138"/>
      <c r="K25" s="138"/>
      <c r="L25" s="138"/>
      <c r="M25" s="138"/>
      <c r="N25" s="138"/>
      <c r="O25" s="138"/>
      <c r="P25" s="138"/>
      <c r="Q25" s="138"/>
    </row>
    <row r="26" spans="3:17" ht="15" customHeight="1" x14ac:dyDescent="0.3">
      <c r="I26" s="138"/>
      <c r="J26" s="138"/>
      <c r="K26" s="138"/>
      <c r="L26" s="138"/>
      <c r="M26" s="138"/>
      <c r="N26" s="138"/>
      <c r="O26" s="138"/>
      <c r="P26" s="138"/>
      <c r="Q26" s="138"/>
    </row>
    <row r="27" spans="3:17" ht="10.050000000000001" customHeight="1" x14ac:dyDescent="0.3"/>
    <row r="28" spans="3:17" ht="19.95" customHeight="1" x14ac:dyDescent="0.3">
      <c r="C28" s="16" t="s">
        <v>27</v>
      </c>
      <c r="D28" s="16"/>
      <c r="E28" s="16"/>
      <c r="F28" s="16"/>
      <c r="I28" s="11" t="s">
        <v>242</v>
      </c>
    </row>
    <row r="29" spans="3:17" ht="10.050000000000001" customHeight="1" x14ac:dyDescent="0.3"/>
    <row r="30" spans="3:17" ht="19.95" customHeight="1" x14ac:dyDescent="0.3">
      <c r="C30" s="5" t="s">
        <v>28</v>
      </c>
      <c r="D30" s="5"/>
      <c r="E30" s="5"/>
      <c r="F30" s="5"/>
      <c r="I30" s="11" t="s">
        <v>56</v>
      </c>
    </row>
    <row r="31" spans="3:17" ht="10.050000000000001" customHeight="1" x14ac:dyDescent="0.3"/>
    <row r="32" spans="3:17" ht="19.95" customHeight="1" x14ac:dyDescent="0.3">
      <c r="C32" s="5" t="s">
        <v>20</v>
      </c>
      <c r="D32" s="5"/>
      <c r="E32" s="5"/>
      <c r="F32" s="5"/>
      <c r="I32" s="11" t="s">
        <v>86</v>
      </c>
    </row>
    <row r="33" spans="2:17" ht="10.050000000000001" customHeight="1" x14ac:dyDescent="0.3"/>
    <row r="34" spans="2:17" ht="19.95" customHeight="1" x14ac:dyDescent="0.3">
      <c r="B34" s="10">
        <f>B6+1</f>
        <v>3</v>
      </c>
      <c r="C34" s="11" t="s">
        <v>157</v>
      </c>
    </row>
    <row r="35" spans="2:17" ht="19.95" customHeight="1" x14ac:dyDescent="0.3">
      <c r="B35" s="10">
        <f>B34+1</f>
        <v>4</v>
      </c>
      <c r="C35" s="138" t="s">
        <v>156</v>
      </c>
      <c r="D35" s="138"/>
      <c r="E35" s="138"/>
      <c r="F35" s="138"/>
      <c r="G35" s="138"/>
      <c r="H35" s="138"/>
      <c r="I35" s="138"/>
      <c r="J35" s="138"/>
      <c r="K35" s="138"/>
      <c r="L35" s="138"/>
      <c r="M35" s="138"/>
      <c r="N35" s="138"/>
      <c r="O35" s="138"/>
      <c r="P35" s="138"/>
      <c r="Q35" s="138"/>
    </row>
    <row r="36" spans="2:17" ht="15" customHeight="1" x14ac:dyDescent="0.3">
      <c r="C36" s="138"/>
      <c r="D36" s="138"/>
      <c r="E36" s="138"/>
      <c r="F36" s="138"/>
      <c r="G36" s="138"/>
      <c r="H36" s="138"/>
      <c r="I36" s="138"/>
      <c r="J36" s="138"/>
      <c r="K36" s="138"/>
      <c r="L36" s="138"/>
      <c r="M36" s="138"/>
      <c r="N36" s="138"/>
      <c r="O36" s="138"/>
      <c r="P36" s="138"/>
      <c r="Q36" s="138"/>
    </row>
    <row r="37" spans="2:17" ht="19.95" customHeight="1" x14ac:dyDescent="0.3">
      <c r="B37" s="10">
        <v>5</v>
      </c>
      <c r="C37" s="137" t="s">
        <v>147</v>
      </c>
      <c r="D37" s="137"/>
      <c r="E37" s="137"/>
      <c r="F37" s="137"/>
      <c r="G37" s="137"/>
      <c r="H37" s="137"/>
      <c r="I37" s="137"/>
      <c r="J37" s="137"/>
      <c r="K37" s="137"/>
      <c r="L37" s="137"/>
      <c r="M37" s="137"/>
      <c r="N37" s="137"/>
      <c r="O37" s="137"/>
      <c r="P37" s="137"/>
      <c r="Q37" s="137"/>
    </row>
    <row r="38" spans="2:17" ht="19.95" customHeight="1" x14ac:dyDescent="0.3">
      <c r="C38" s="137"/>
      <c r="D38" s="137"/>
      <c r="E38" s="137"/>
      <c r="F38" s="137"/>
      <c r="G38" s="137"/>
      <c r="H38" s="137"/>
      <c r="I38" s="137"/>
      <c r="J38" s="137"/>
      <c r="K38" s="137"/>
      <c r="L38" s="137"/>
      <c r="M38" s="137"/>
      <c r="N38" s="137"/>
      <c r="O38" s="137"/>
      <c r="P38" s="137"/>
      <c r="Q38" s="137"/>
    </row>
    <row r="39" spans="2:17" ht="12" customHeight="1" x14ac:dyDescent="0.3">
      <c r="C39" s="137"/>
      <c r="D39" s="137"/>
      <c r="E39" s="137"/>
      <c r="F39" s="137"/>
      <c r="G39" s="137"/>
      <c r="H39" s="137"/>
      <c r="I39" s="137"/>
      <c r="J39" s="137"/>
      <c r="K39" s="137"/>
      <c r="L39" s="137"/>
      <c r="M39" s="137"/>
      <c r="N39" s="137"/>
      <c r="O39" s="137"/>
      <c r="P39" s="137"/>
      <c r="Q39" s="137"/>
    </row>
    <row r="40" spans="2:17" ht="19.95" customHeight="1" x14ac:dyDescent="0.3">
      <c r="B40" s="10">
        <v>6</v>
      </c>
      <c r="C40" s="11" t="s">
        <v>55</v>
      </c>
    </row>
    <row r="41" spans="2:17" ht="19.95" customHeight="1" x14ac:dyDescent="0.3"/>
    <row r="42" spans="2:17" ht="19.95" customHeight="1" x14ac:dyDescent="0.3"/>
    <row r="43" spans="2:17" ht="19.95" customHeight="1" x14ac:dyDescent="0.3"/>
    <row r="44" spans="2:17" ht="19.95" customHeight="1" x14ac:dyDescent="0.3"/>
    <row r="45" spans="2:17" ht="19.95" customHeight="1" x14ac:dyDescent="0.3"/>
    <row r="46" spans="2:17" ht="19.95" customHeight="1" x14ac:dyDescent="0.3"/>
    <row r="47" spans="2:17" ht="19.95" customHeight="1" x14ac:dyDescent="0.3"/>
    <row r="48" spans="2:17" ht="19.95" customHeight="1" x14ac:dyDescent="0.3"/>
    <row r="49" ht="19.95" customHeight="1" x14ac:dyDescent="0.3"/>
    <row r="50" ht="19.95" customHeight="1" x14ac:dyDescent="0.3"/>
    <row r="51" ht="19.95" customHeight="1" x14ac:dyDescent="0.3"/>
    <row r="52" ht="19.95" customHeight="1" x14ac:dyDescent="0.3"/>
    <row r="53" ht="19.95" customHeight="1" x14ac:dyDescent="0.3"/>
    <row r="54" ht="19.95" customHeight="1" x14ac:dyDescent="0.3"/>
    <row r="55" ht="19.95" customHeight="1" x14ac:dyDescent="0.3"/>
    <row r="56" ht="19.95" customHeight="1" x14ac:dyDescent="0.3"/>
    <row r="57" ht="19.95" customHeight="1" x14ac:dyDescent="0.3"/>
  </sheetData>
  <sheetProtection algorithmName="SHA-512" hashValue="6nsWl0aufU8PR65LbI9ODgV7UiUSaM4XQe8r7rlg7kpv6W2p5jptAnFov+nDRU0wqwnWECcwRyzXU1BJqTjIPQ==" saltValue="jlSwhSrJncEi9Pa/e1Vjow==" spinCount="100000" sheet="1" objects="1" scenarios="1" selectLockedCells="1"/>
  <mergeCells count="8">
    <mergeCell ref="C37:Q39"/>
    <mergeCell ref="C4:Q5"/>
    <mergeCell ref="I9:Q10"/>
    <mergeCell ref="I25:Q26"/>
    <mergeCell ref="C35:Q36"/>
    <mergeCell ref="I20:Q23"/>
    <mergeCell ref="I17:Q18"/>
    <mergeCell ref="I12:Q15"/>
  </mergeCells>
  <conditionalFormatting sqref="C17">
    <cfRule type="expression" dxfId="116" priority="2">
      <formula>ISBLANK(C17)</formula>
    </cfRule>
  </conditionalFormatting>
  <conditionalFormatting sqref="C9:F9">
    <cfRule type="expression" dxfId="115" priority="5">
      <formula>ISBLANK(C9)</formula>
    </cfRule>
  </conditionalFormatting>
  <conditionalFormatting sqref="F12">
    <cfRule type="expression" dxfId="114" priority="4">
      <formula>ISBLANK(F12)</formula>
    </cfRule>
  </conditionalFormatting>
  <conditionalFormatting sqref="F17">
    <cfRule type="expression" dxfId="113" priority="1">
      <formula>ISBLANK(F17)</formula>
    </cfRule>
  </conditionalFormatting>
  <pageMargins left="0.2" right="0.2" top="0.5" bottom="0.25" header="0.3" footer="0.3"/>
  <pageSetup orientation="portrait" r:id="rId1"/>
  <headerFooter>
    <oddFooter>&amp;L1 April 2022</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AB6BEEF-B1DA-4646-852C-94D854C30A2A}">
          <x14:formula1>
            <xm:f>Tables!$E$2:$E$4</xm:f>
          </x14:formula1>
          <xm:sqref>C28:F28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5BCFA-678D-4F47-972D-31E458267710}">
  <sheetPr codeName="Sheet5">
    <tabColor theme="9" tint="0.39997558519241921"/>
  </sheetPr>
  <dimension ref="A1:CO162"/>
  <sheetViews>
    <sheetView showGridLines="0" showRowColHeaders="0" showZeros="0" zoomScale="150" zoomScaleNormal="150" workbookViewId="0">
      <selection activeCell="E15" sqref="E15:X15"/>
    </sheetView>
  </sheetViews>
  <sheetFormatPr defaultColWidth="0" defaultRowHeight="0" customHeight="1" zeroHeight="1" x14ac:dyDescent="0.3"/>
  <cols>
    <col min="1" max="1" width="1.77734375" style="35" customWidth="1"/>
    <col min="2" max="36" width="2.77734375" style="35" customWidth="1"/>
    <col min="37" max="37" width="1.77734375" style="35" customWidth="1"/>
    <col min="38" max="41" width="8.77734375" style="9" hidden="1" customWidth="1"/>
    <col min="42" max="43" width="2.77734375" style="35" customWidth="1"/>
    <col min="44" max="58" width="2.77734375" style="96" customWidth="1"/>
    <col min="59" max="59" width="3.77734375" style="96" customWidth="1"/>
    <col min="60" max="81" width="2.77734375" style="96" customWidth="1"/>
    <col min="82" max="82" width="8.77734375" style="96" hidden="1" customWidth="1"/>
    <col min="83" max="16384" width="8.88671875" style="35" hidden="1"/>
  </cols>
  <sheetData>
    <row r="1" spans="1:93" ht="15" customHeight="1" x14ac:dyDescent="0.3">
      <c r="O1" s="3"/>
      <c r="P1" s="3"/>
      <c r="Q1" s="161" t="s">
        <v>158</v>
      </c>
      <c r="R1" s="161"/>
      <c r="S1" s="161"/>
      <c r="T1" s="161"/>
      <c r="U1" s="161"/>
      <c r="V1" s="161"/>
      <c r="W1" s="161"/>
      <c r="X1" s="161"/>
      <c r="Y1" s="161"/>
      <c r="Z1" s="161"/>
      <c r="AA1" s="161"/>
      <c r="AB1" s="161"/>
      <c r="AC1" s="161"/>
      <c r="AD1" s="161"/>
      <c r="AE1" s="161"/>
      <c r="AF1" s="161"/>
      <c r="AG1" s="161"/>
      <c r="AH1" s="161"/>
      <c r="AI1" s="161"/>
      <c r="AJ1" s="161"/>
      <c r="AK1" s="161"/>
      <c r="AL1" s="73"/>
      <c r="AM1" s="73"/>
      <c r="AN1" s="73"/>
      <c r="AO1" s="73"/>
      <c r="BG1" s="161" t="str">
        <f>Q1</f>
        <v>Form 2E - Hydrodynamic Separator
Design Form</v>
      </c>
      <c r="BH1" s="161"/>
      <c r="BI1" s="161"/>
      <c r="BJ1" s="161"/>
      <c r="BK1" s="161"/>
      <c r="BL1" s="161"/>
      <c r="BM1" s="161"/>
      <c r="BN1" s="161"/>
      <c r="BO1" s="161"/>
      <c r="BP1" s="161"/>
      <c r="BQ1" s="161"/>
      <c r="BR1" s="161"/>
      <c r="BS1" s="161"/>
      <c r="BT1" s="161"/>
      <c r="BU1" s="161"/>
      <c r="BV1" s="161"/>
      <c r="BW1" s="161"/>
      <c r="BX1" s="161"/>
      <c r="BY1" s="161"/>
      <c r="CJ1" s="74"/>
      <c r="CK1" s="74"/>
      <c r="CL1" s="74"/>
      <c r="CM1" s="74"/>
      <c r="CN1" s="74"/>
      <c r="CO1" s="74"/>
    </row>
    <row r="2" spans="1:93" ht="15" customHeight="1" x14ac:dyDescent="0.3">
      <c r="J2" s="3"/>
      <c r="K2" s="3"/>
      <c r="L2" s="3"/>
      <c r="M2" s="3"/>
      <c r="N2" s="3"/>
      <c r="O2" s="3"/>
      <c r="P2" s="3"/>
      <c r="Q2" s="161"/>
      <c r="R2" s="161"/>
      <c r="S2" s="161"/>
      <c r="T2" s="161"/>
      <c r="U2" s="161"/>
      <c r="V2" s="161"/>
      <c r="W2" s="161"/>
      <c r="X2" s="161"/>
      <c r="Y2" s="161"/>
      <c r="Z2" s="161"/>
      <c r="AA2" s="161"/>
      <c r="AB2" s="161"/>
      <c r="AC2" s="161"/>
      <c r="AD2" s="161"/>
      <c r="AE2" s="161"/>
      <c r="AF2" s="161"/>
      <c r="AG2" s="161"/>
      <c r="AH2" s="161"/>
      <c r="AI2" s="161"/>
      <c r="AJ2" s="161"/>
      <c r="AK2" s="161"/>
      <c r="AL2" s="73"/>
      <c r="AM2" s="73"/>
      <c r="AN2" s="73"/>
      <c r="AO2" s="73"/>
      <c r="BG2" s="161"/>
      <c r="BH2" s="161"/>
      <c r="BI2" s="161"/>
      <c r="BJ2" s="161"/>
      <c r="BK2" s="161"/>
      <c r="BL2" s="161"/>
      <c r="BM2" s="161"/>
      <c r="BN2" s="161"/>
      <c r="BO2" s="161"/>
      <c r="BP2" s="161"/>
      <c r="BQ2" s="161"/>
      <c r="BR2" s="161"/>
      <c r="BS2" s="161"/>
      <c r="BT2" s="161"/>
      <c r="BU2" s="161"/>
      <c r="BV2" s="161"/>
      <c r="BW2" s="161"/>
      <c r="BX2" s="161"/>
      <c r="BY2" s="161"/>
      <c r="CD2" s="21"/>
      <c r="CJ2" s="74"/>
      <c r="CK2" s="74"/>
      <c r="CL2" s="74"/>
      <c r="CM2" s="74"/>
      <c r="CN2" s="74"/>
      <c r="CO2" s="74"/>
    </row>
    <row r="3" spans="1:93" ht="15" customHeight="1" x14ac:dyDescent="0.3">
      <c r="J3" s="3"/>
      <c r="K3" s="3"/>
      <c r="L3" s="3"/>
      <c r="M3" s="3"/>
      <c r="N3" s="3"/>
      <c r="O3" s="3"/>
      <c r="P3" s="3"/>
      <c r="Q3" s="161"/>
      <c r="R3" s="161"/>
      <c r="S3" s="161"/>
      <c r="T3" s="161"/>
      <c r="U3" s="161"/>
      <c r="V3" s="161"/>
      <c r="W3" s="161"/>
      <c r="X3" s="161"/>
      <c r="Y3" s="161"/>
      <c r="Z3" s="161"/>
      <c r="AA3" s="161"/>
      <c r="AB3" s="161"/>
      <c r="AC3" s="161"/>
      <c r="AD3" s="161"/>
      <c r="AE3" s="161"/>
      <c r="AF3" s="161"/>
      <c r="AG3" s="161"/>
      <c r="AH3" s="161"/>
      <c r="AI3" s="161"/>
      <c r="AJ3" s="161"/>
      <c r="AK3" s="161"/>
      <c r="AL3" s="73"/>
      <c r="AM3" s="73"/>
      <c r="AN3" s="73"/>
      <c r="AO3" s="73"/>
      <c r="BG3" s="161"/>
      <c r="BH3" s="161"/>
      <c r="BI3" s="161"/>
      <c r="BJ3" s="161"/>
      <c r="BK3" s="161"/>
      <c r="BL3" s="161"/>
      <c r="BM3" s="161"/>
      <c r="BN3" s="161"/>
      <c r="BO3" s="161"/>
      <c r="BP3" s="161"/>
      <c r="BQ3" s="161"/>
      <c r="BR3" s="161"/>
      <c r="BS3" s="161"/>
      <c r="BT3" s="161"/>
      <c r="BU3" s="161"/>
      <c r="BV3" s="161"/>
      <c r="BW3" s="161"/>
      <c r="BX3" s="161"/>
      <c r="BY3" s="161"/>
      <c r="CD3" s="21"/>
      <c r="CJ3" s="74"/>
      <c r="CK3" s="74"/>
      <c r="CL3" s="74"/>
      <c r="CM3" s="74"/>
      <c r="CN3" s="74"/>
      <c r="CO3" s="74"/>
    </row>
    <row r="4" spans="1:93" ht="15" customHeight="1" x14ac:dyDescent="0.3">
      <c r="J4" s="3"/>
      <c r="K4" s="3"/>
      <c r="L4" s="3"/>
      <c r="M4" s="3"/>
      <c r="N4" s="3"/>
      <c r="O4" s="3"/>
      <c r="P4" s="3"/>
      <c r="Q4" s="161"/>
      <c r="R4" s="161"/>
      <c r="S4" s="161"/>
      <c r="T4" s="161"/>
      <c r="U4" s="161"/>
      <c r="V4" s="161"/>
      <c r="W4" s="161"/>
      <c r="X4" s="161"/>
      <c r="Y4" s="161"/>
      <c r="Z4" s="161"/>
      <c r="AA4" s="161"/>
      <c r="AB4" s="161"/>
      <c r="AC4" s="161"/>
      <c r="AD4" s="161"/>
      <c r="AE4" s="161"/>
      <c r="AF4" s="161"/>
      <c r="AG4" s="161"/>
      <c r="AH4" s="161"/>
      <c r="AI4" s="161"/>
      <c r="AJ4" s="161"/>
      <c r="AK4" s="161"/>
      <c r="AL4" s="73"/>
      <c r="AM4" s="73"/>
      <c r="AN4" s="73"/>
      <c r="AO4" s="73"/>
      <c r="BG4" s="161"/>
      <c r="BH4" s="161"/>
      <c r="BI4" s="161"/>
      <c r="BJ4" s="161"/>
      <c r="BK4" s="161"/>
      <c r="BL4" s="161"/>
      <c r="BM4" s="161"/>
      <c r="BN4" s="161"/>
      <c r="BO4" s="161"/>
      <c r="BP4" s="161"/>
      <c r="BQ4" s="161"/>
      <c r="BR4" s="161"/>
      <c r="BS4" s="161"/>
      <c r="BT4" s="161"/>
      <c r="BU4" s="161"/>
      <c r="BV4" s="161"/>
      <c r="BW4" s="161"/>
      <c r="BX4" s="161"/>
      <c r="BY4" s="161"/>
      <c r="CD4" s="21"/>
      <c r="CJ4" s="74"/>
      <c r="CK4" s="74"/>
      <c r="CL4" s="74"/>
      <c r="CM4" s="74"/>
      <c r="CN4" s="74"/>
      <c r="CO4" s="74"/>
    </row>
    <row r="5" spans="1:93" ht="4.95" customHeight="1" x14ac:dyDescent="0.3">
      <c r="J5" s="3"/>
      <c r="K5" s="3"/>
      <c r="L5" s="3"/>
      <c r="M5" s="3"/>
      <c r="N5" s="3"/>
      <c r="O5" s="3"/>
      <c r="P5" s="3"/>
      <c r="Q5" s="3"/>
      <c r="R5" s="22"/>
      <c r="S5" s="22"/>
      <c r="T5" s="22"/>
      <c r="U5" s="22"/>
      <c r="V5" s="22"/>
      <c r="W5" s="22"/>
      <c r="X5" s="22"/>
      <c r="Y5" s="22"/>
      <c r="Z5" s="22"/>
      <c r="AA5" s="22"/>
      <c r="AB5" s="22"/>
      <c r="AC5" s="22"/>
      <c r="AD5" s="22"/>
      <c r="AE5" s="22"/>
      <c r="AF5" s="22"/>
      <c r="AG5" s="22"/>
      <c r="AH5" s="22"/>
      <c r="AI5" s="22"/>
      <c r="AJ5" s="22"/>
      <c r="AL5" s="73"/>
      <c r="AM5" s="73"/>
      <c r="AN5" s="73"/>
      <c r="AO5" s="73"/>
    </row>
    <row r="6" spans="1:93" ht="15" customHeight="1" x14ac:dyDescent="0.3">
      <c r="A6" s="23"/>
      <c r="B6" s="24" t="s">
        <v>87</v>
      </c>
      <c r="C6" s="24"/>
      <c r="D6" s="24"/>
      <c r="E6" s="24"/>
      <c r="F6" s="24"/>
      <c r="G6" s="24"/>
      <c r="H6" s="24"/>
      <c r="I6" s="24"/>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6"/>
      <c r="AL6" s="73"/>
      <c r="AM6" s="73"/>
      <c r="AN6" s="73"/>
      <c r="AO6" s="73"/>
      <c r="AQ6" s="162" t="s">
        <v>54</v>
      </c>
      <c r="AR6" s="162"/>
      <c r="AS6" s="162"/>
      <c r="AT6" s="162"/>
      <c r="AU6" s="162"/>
      <c r="AV6" s="162"/>
      <c r="AW6" s="162"/>
      <c r="AX6" s="162"/>
      <c r="AY6" s="162"/>
      <c r="AZ6" s="162"/>
      <c r="BA6" s="162"/>
      <c r="BB6" s="162"/>
      <c r="BC6" s="162"/>
      <c r="BD6" s="162"/>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row>
    <row r="7" spans="1:93" ht="15" customHeight="1" x14ac:dyDescent="0.3">
      <c r="A7" s="27"/>
      <c r="B7" s="6" t="s">
        <v>48</v>
      </c>
      <c r="C7" s="6"/>
      <c r="D7" s="6"/>
      <c r="E7" s="61"/>
      <c r="F7" s="61"/>
      <c r="G7" s="61"/>
      <c r="H7" s="61"/>
      <c r="I7" s="61"/>
      <c r="J7" s="61"/>
      <c r="K7" s="61"/>
      <c r="L7" s="61"/>
      <c r="M7" s="61"/>
      <c r="N7" s="61"/>
      <c r="O7" s="61"/>
      <c r="P7" s="61"/>
      <c r="Q7" s="61"/>
      <c r="R7" s="61"/>
      <c r="S7" s="61"/>
      <c r="T7" s="61"/>
      <c r="U7" s="61"/>
      <c r="V7" s="61"/>
      <c r="W7" s="61"/>
      <c r="X7" s="61"/>
      <c r="Y7" s="61"/>
      <c r="Z7" s="61"/>
      <c r="AA7" s="61"/>
      <c r="AB7" s="61"/>
      <c r="AC7" s="6"/>
      <c r="AD7" s="6"/>
      <c r="AE7" s="28" t="s">
        <v>17</v>
      </c>
      <c r="AF7" s="61"/>
      <c r="AG7" s="61"/>
      <c r="AH7" s="61"/>
      <c r="AI7" s="61"/>
      <c r="AJ7" s="61"/>
      <c r="AK7" s="29"/>
      <c r="AL7" s="73"/>
      <c r="AM7" s="73"/>
      <c r="AN7" s="73"/>
      <c r="AO7" s="73"/>
      <c r="AQ7" s="162"/>
      <c r="AR7" s="162"/>
      <c r="AS7" s="162"/>
      <c r="AT7" s="162"/>
      <c r="AU7" s="162"/>
      <c r="AV7" s="162"/>
      <c r="AW7" s="162"/>
      <c r="AX7" s="162"/>
      <c r="AY7" s="162"/>
      <c r="AZ7" s="162"/>
      <c r="BA7" s="162"/>
      <c r="BB7" s="162"/>
      <c r="BC7" s="162"/>
      <c r="BD7" s="162"/>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row>
    <row r="8" spans="1:93" ht="4.95" customHeight="1" x14ac:dyDescent="0.3">
      <c r="A8" s="27"/>
      <c r="B8" s="6"/>
      <c r="C8" s="6"/>
      <c r="D8" s="6"/>
      <c r="E8" s="6"/>
      <c r="F8" s="6"/>
      <c r="G8" s="6"/>
      <c r="H8" s="6"/>
      <c r="I8" s="6"/>
      <c r="J8" s="6"/>
      <c r="K8" s="6"/>
      <c r="L8" s="6"/>
      <c r="M8" s="6"/>
      <c r="N8" s="6"/>
      <c r="O8" s="6"/>
      <c r="P8" s="6"/>
      <c r="Q8" s="6"/>
      <c r="R8" s="6"/>
      <c r="S8" s="6"/>
      <c r="T8" s="6"/>
      <c r="U8" s="6"/>
      <c r="V8" s="6"/>
      <c r="W8" s="6"/>
      <c r="X8" s="6"/>
      <c r="Y8" s="6"/>
      <c r="Z8" s="28"/>
      <c r="AA8" s="8"/>
      <c r="AB8" s="8"/>
      <c r="AC8" s="8"/>
      <c r="AD8" s="8"/>
      <c r="AE8" s="6"/>
      <c r="AF8" s="6"/>
      <c r="AG8" s="6"/>
      <c r="AH8" s="8"/>
      <c r="AI8" s="8"/>
      <c r="AJ8" s="8"/>
      <c r="AK8" s="29"/>
      <c r="AL8" s="73"/>
      <c r="AM8" s="73"/>
      <c r="AN8" s="73"/>
      <c r="AO8" s="73"/>
    </row>
    <row r="9" spans="1:93" ht="15" customHeight="1" x14ac:dyDescent="0.3">
      <c r="A9" s="27"/>
      <c r="B9" s="6" t="s">
        <v>18</v>
      </c>
      <c r="C9" s="6"/>
      <c r="D9" s="6"/>
      <c r="E9" s="6"/>
      <c r="F9" s="6"/>
      <c r="G9" s="75"/>
      <c r="H9" s="6" t="s">
        <v>96</v>
      </c>
      <c r="I9" s="6"/>
      <c r="J9" s="6"/>
      <c r="K9" s="6"/>
      <c r="L9" s="6"/>
      <c r="M9" s="75"/>
      <c r="N9" s="6" t="s">
        <v>97</v>
      </c>
      <c r="O9" s="6"/>
      <c r="P9" s="6"/>
      <c r="Q9" s="6"/>
      <c r="R9" s="6"/>
      <c r="S9" s="6"/>
      <c r="T9" s="6"/>
      <c r="U9" s="6"/>
      <c r="V9" s="75"/>
      <c r="W9" s="6" t="s">
        <v>98</v>
      </c>
      <c r="X9" s="6"/>
      <c r="Y9" s="6"/>
      <c r="Z9" s="6"/>
      <c r="AA9" s="75"/>
      <c r="AB9" s="6" t="s">
        <v>99</v>
      </c>
      <c r="AC9" s="6"/>
      <c r="AD9" s="6"/>
      <c r="AE9" s="6"/>
      <c r="AF9" s="6"/>
      <c r="AG9" s="6"/>
      <c r="AH9" s="6"/>
      <c r="AI9" s="6"/>
      <c r="AJ9" s="6"/>
      <c r="AK9" s="29"/>
      <c r="AL9" s="73"/>
      <c r="AM9" s="73"/>
      <c r="AN9" s="73"/>
      <c r="AO9" s="73"/>
      <c r="AQ9" s="80" t="s">
        <v>88</v>
      </c>
      <c r="AR9" s="104"/>
      <c r="AS9" s="104"/>
      <c r="AT9" s="83"/>
      <c r="AU9" s="83"/>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99"/>
      <c r="CB9" s="99"/>
      <c r="CC9" s="99"/>
    </row>
    <row r="10" spans="1:93" ht="4.95" customHeight="1" x14ac:dyDescent="0.3">
      <c r="A10" s="27"/>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29"/>
      <c r="AL10" s="73"/>
      <c r="AM10" s="73"/>
      <c r="AN10" s="73"/>
      <c r="AO10" s="73"/>
      <c r="AQ10" s="80"/>
      <c r="AR10" s="104"/>
      <c r="AS10" s="104"/>
      <c r="AT10" s="83"/>
      <c r="AU10" s="83"/>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99"/>
      <c r="CB10" s="99"/>
      <c r="CC10" s="99"/>
    </row>
    <row r="11" spans="1:93" ht="15" customHeight="1" x14ac:dyDescent="0.3">
      <c r="A11" s="27"/>
      <c r="B11" s="8" t="s">
        <v>136</v>
      </c>
      <c r="C11" s="6"/>
      <c r="D11" s="72"/>
      <c r="E11" s="28"/>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29"/>
      <c r="AL11" s="73"/>
      <c r="AM11" s="73"/>
      <c r="AN11" s="73"/>
      <c r="AO11" s="73"/>
      <c r="AQ11" s="105">
        <v>1</v>
      </c>
      <c r="AR11" s="7" t="s">
        <v>261</v>
      </c>
      <c r="AS11" s="7"/>
      <c r="AT11" s="83"/>
      <c r="AU11" s="83"/>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99"/>
      <c r="CB11" s="99"/>
      <c r="CC11" s="99"/>
    </row>
    <row r="12" spans="1:93" ht="4.95" customHeight="1" x14ac:dyDescent="0.3">
      <c r="A12" s="33"/>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34"/>
      <c r="AL12" s="73"/>
      <c r="AM12" s="73"/>
      <c r="AN12" s="73"/>
      <c r="AO12" s="73"/>
      <c r="AQ12" s="83"/>
      <c r="AR12" s="35"/>
      <c r="AS12" s="35"/>
      <c r="AT12" s="35"/>
      <c r="AU12" s="35"/>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69"/>
      <c r="CB12" s="69"/>
      <c r="CC12" s="69"/>
    </row>
    <row r="13" spans="1:93" ht="4.95" customHeight="1" x14ac:dyDescent="0.3">
      <c r="AL13" s="73"/>
      <c r="AM13" s="73"/>
      <c r="AN13" s="73"/>
      <c r="AO13" s="73"/>
      <c r="AR13" s="35"/>
      <c r="AS13" s="83"/>
      <c r="AT13" s="35"/>
      <c r="AU13" s="35"/>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69"/>
      <c r="CB13" s="69"/>
      <c r="CC13" s="69"/>
    </row>
    <row r="14" spans="1:93" ht="15" customHeight="1" x14ac:dyDescent="0.3">
      <c r="B14" s="1" t="s">
        <v>0</v>
      </c>
      <c r="C14" s="1"/>
      <c r="D14" s="1"/>
      <c r="E14" s="1"/>
      <c r="F14" s="1"/>
      <c r="G14" s="1"/>
      <c r="H14" s="1"/>
      <c r="I14" s="1"/>
      <c r="AD14" s="2"/>
      <c r="AE14" s="2"/>
      <c r="AF14" s="2"/>
      <c r="AG14" s="2"/>
      <c r="AH14" s="2"/>
      <c r="AI14" s="2"/>
      <c r="AJ14" s="2"/>
      <c r="AQ14" s="105">
        <f>AQ11+1</f>
        <v>2</v>
      </c>
      <c r="AR14" s="83" t="s">
        <v>219</v>
      </c>
      <c r="AS14" s="83"/>
      <c r="AT14" s="35"/>
      <c r="AU14" s="35"/>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99"/>
      <c r="CB14" s="99"/>
      <c r="CC14" s="99"/>
    </row>
    <row r="15" spans="1:93" ht="15" customHeight="1" x14ac:dyDescent="0.3">
      <c r="D15" s="2" t="s">
        <v>106</v>
      </c>
      <c r="E15" s="152"/>
      <c r="F15" s="152"/>
      <c r="G15" s="152"/>
      <c r="H15" s="152"/>
      <c r="I15" s="152"/>
      <c r="J15" s="152"/>
      <c r="K15" s="152"/>
      <c r="L15" s="152"/>
      <c r="M15" s="152"/>
      <c r="N15" s="152"/>
      <c r="O15" s="152"/>
      <c r="P15" s="152"/>
      <c r="Q15" s="152"/>
      <c r="R15" s="152"/>
      <c r="S15" s="152"/>
      <c r="T15" s="152"/>
      <c r="U15" s="152"/>
      <c r="V15" s="152"/>
      <c r="W15" s="152"/>
      <c r="X15" s="152"/>
      <c r="AD15" s="2" t="s">
        <v>17</v>
      </c>
      <c r="AE15" s="153"/>
      <c r="AF15" s="153"/>
      <c r="AG15" s="153"/>
      <c r="AH15" s="153"/>
      <c r="AI15" s="153"/>
      <c r="AJ15" s="153"/>
      <c r="AQ15" s="105"/>
      <c r="AR15" s="83" t="s">
        <v>250</v>
      </c>
      <c r="AS15" s="83"/>
      <c r="AT15" s="83"/>
      <c r="AU15" s="83"/>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99"/>
      <c r="CB15" s="99"/>
      <c r="CC15" s="99"/>
    </row>
    <row r="16" spans="1:93" ht="15" customHeight="1" x14ac:dyDescent="0.3">
      <c r="D16" s="2" t="s">
        <v>107</v>
      </c>
      <c r="E16" s="156"/>
      <c r="F16" s="156"/>
      <c r="G16" s="156"/>
      <c r="H16" s="156"/>
      <c r="I16" s="156"/>
      <c r="J16" s="156"/>
      <c r="K16" s="156"/>
      <c r="L16" s="156"/>
      <c r="M16" s="156"/>
      <c r="N16" s="156"/>
      <c r="O16" s="156"/>
      <c r="P16" s="156"/>
      <c r="Q16" s="156"/>
      <c r="R16" s="156"/>
      <c r="S16" s="156"/>
      <c r="T16" s="156"/>
      <c r="U16" s="156"/>
      <c r="V16" s="156"/>
      <c r="W16" s="156"/>
      <c r="X16" s="156"/>
      <c r="AD16" s="2" t="s">
        <v>29</v>
      </c>
      <c r="AE16" s="157"/>
      <c r="AF16" s="157"/>
      <c r="AG16" s="157"/>
      <c r="AH16" s="157"/>
      <c r="AI16" s="157"/>
      <c r="AJ16" s="157"/>
      <c r="AQ16" s="105">
        <f>AQ14+1</f>
        <v>3</v>
      </c>
      <c r="AR16" s="35" t="s">
        <v>322</v>
      </c>
      <c r="AS16" s="35"/>
      <c r="AT16" s="83"/>
      <c r="AU16" s="83"/>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62"/>
      <c r="CB16" s="62"/>
      <c r="CC16" s="62"/>
    </row>
    <row r="17" spans="2:82" ht="4.95" customHeight="1" x14ac:dyDescent="0.3">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76"/>
      <c r="AM17" s="76"/>
      <c r="AN17" s="76"/>
      <c r="AO17" s="76"/>
      <c r="AQ17" s="83"/>
      <c r="AR17" s="35"/>
      <c r="AS17" s="35"/>
      <c r="AT17" s="83"/>
      <c r="AU17" s="83"/>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99"/>
      <c r="CB17" s="99"/>
      <c r="CC17" s="99"/>
    </row>
    <row r="18" spans="2:82" ht="15" customHeight="1" x14ac:dyDescent="0.3">
      <c r="E18" s="2" t="s">
        <v>139</v>
      </c>
      <c r="F18" s="65"/>
      <c r="G18" s="35" t="s">
        <v>100</v>
      </c>
      <c r="N18" s="65"/>
      <c r="O18" s="35" t="s">
        <v>101</v>
      </c>
      <c r="W18" s="65"/>
      <c r="X18" s="35" t="s">
        <v>102</v>
      </c>
      <c r="AQ18" s="105">
        <f>AQ16+1</f>
        <v>4</v>
      </c>
      <c r="AR18" s="83" t="s">
        <v>220</v>
      </c>
      <c r="AS18" s="35"/>
      <c r="AT18" s="83"/>
      <c r="AU18" s="83"/>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99"/>
      <c r="CB18" s="99"/>
      <c r="CC18" s="99"/>
    </row>
    <row r="19" spans="2:82" ht="4.95" customHeight="1" x14ac:dyDescent="0.3">
      <c r="C19" s="2"/>
      <c r="D19" s="2"/>
      <c r="E19" s="2"/>
      <c r="F19" s="2"/>
      <c r="G19" s="2"/>
      <c r="H19" s="2"/>
      <c r="I19" s="2"/>
      <c r="AR19" s="35"/>
      <c r="AS19" s="83"/>
      <c r="AT19" s="83"/>
      <c r="AU19" s="83"/>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row>
    <row r="20" spans="2:82" ht="15" customHeight="1" x14ac:dyDescent="0.3">
      <c r="C20" s="2"/>
      <c r="D20" s="2"/>
      <c r="E20" s="2"/>
      <c r="F20" s="65"/>
      <c r="G20" s="35" t="s">
        <v>149</v>
      </c>
      <c r="N20" s="65"/>
      <c r="O20" s="35" t="s">
        <v>150</v>
      </c>
      <c r="AQ20" s="83"/>
      <c r="AR20" s="83" t="str">
        <f>"Small Watersheds Technical Release 55 (TR-55) or equivalent as approved by the "&amp;Tables!$C$23&amp;" Engineer;"</f>
        <v>Small Watersheds Technical Release 55 (TR-55) or equivalent as approved by the City Engineer;</v>
      </c>
      <c r="AS20" s="83"/>
      <c r="AT20" s="83"/>
      <c r="AU20" s="83"/>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row>
    <row r="21" spans="2:82" ht="4.95" customHeight="1" x14ac:dyDescent="0.3">
      <c r="C21" s="2"/>
      <c r="D21" s="2"/>
      <c r="E21" s="2"/>
      <c r="F21" s="2"/>
      <c r="G21" s="2"/>
      <c r="H21" s="2"/>
      <c r="I21" s="2"/>
      <c r="AQ21" s="105"/>
      <c r="AR21" s="83"/>
      <c r="AS21" s="83"/>
      <c r="AT21" s="83"/>
      <c r="AU21" s="83"/>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62"/>
      <c r="CB21" s="62"/>
      <c r="CC21" s="62"/>
    </row>
    <row r="22" spans="2:82" ht="15" customHeight="1" x14ac:dyDescent="0.3">
      <c r="D22" s="2"/>
      <c r="E22" s="2"/>
      <c r="F22" s="2"/>
      <c r="H22" s="2" t="s">
        <v>42</v>
      </c>
      <c r="I22" s="2"/>
      <c r="J22" s="176"/>
      <c r="K22" s="176"/>
      <c r="L22" s="176"/>
      <c r="M22" s="176"/>
      <c r="N22" s="35" t="s">
        <v>31</v>
      </c>
      <c r="AQ22" s="105">
        <f>AQ18+1</f>
        <v>5</v>
      </c>
      <c r="AR22" s="83" t="s">
        <v>221</v>
      </c>
      <c r="AS22" s="83"/>
      <c r="AT22" s="35"/>
      <c r="AU22" s="35"/>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99"/>
      <c r="CB22" s="99"/>
      <c r="CC22" s="99"/>
    </row>
    <row r="23" spans="2:82" ht="15" customHeight="1" x14ac:dyDescent="0.3">
      <c r="B23" s="35" t="s">
        <v>2</v>
      </c>
      <c r="Z23" s="2" t="s">
        <v>30</v>
      </c>
      <c r="AA23" s="176"/>
      <c r="AB23" s="176"/>
      <c r="AC23" s="176"/>
      <c r="AD23" s="176"/>
      <c r="AE23" s="35" t="s">
        <v>31</v>
      </c>
      <c r="AL23" s="109">
        <f>IF(AND(J29=0,ISBLANK(AA23)),0,IF(OR(J29-AA23=0,J29-AA23&lt;0),1,2))</f>
        <v>0</v>
      </c>
      <c r="AR23" s="83" t="s">
        <v>222</v>
      </c>
      <c r="AS23" s="83"/>
      <c r="AT23" s="35"/>
      <c r="AU23" s="35"/>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row>
    <row r="24" spans="2:82" ht="15" customHeight="1" x14ac:dyDescent="0.3">
      <c r="D24" s="2"/>
      <c r="E24" s="2"/>
      <c r="F24" s="2"/>
      <c r="G24" s="2"/>
      <c r="I24" s="2" t="s">
        <v>140</v>
      </c>
      <c r="J24" s="176"/>
      <c r="K24" s="176"/>
      <c r="L24" s="176"/>
      <c r="M24" s="176"/>
      <c r="N24" s="35" t="s">
        <v>31</v>
      </c>
      <c r="S24" s="35" t="s">
        <v>44</v>
      </c>
      <c r="AQ24" s="105">
        <f>AQ22+1</f>
        <v>6</v>
      </c>
      <c r="AR24" s="35" t="s">
        <v>251</v>
      </c>
      <c r="AS24" s="35"/>
      <c r="AT24" s="35"/>
      <c r="AU24" s="35"/>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row>
    <row r="25" spans="2:82" ht="15" customHeight="1" x14ac:dyDescent="0.3">
      <c r="D25" s="2"/>
      <c r="E25" s="2"/>
      <c r="F25" s="2"/>
      <c r="G25" s="2"/>
      <c r="I25" s="2" t="s">
        <v>141</v>
      </c>
      <c r="J25" s="175"/>
      <c r="K25" s="175"/>
      <c r="L25" s="175"/>
      <c r="M25" s="175"/>
      <c r="N25" s="35" t="s">
        <v>31</v>
      </c>
      <c r="V25" s="2" t="s">
        <v>45</v>
      </c>
      <c r="W25" s="180">
        <f>IF(AL23=1,"0.00",IFERROR(IF($J$29-$AA$23&lt;0,0,$J$29-$AA$23),""))</f>
        <v>0</v>
      </c>
      <c r="X25" s="180"/>
      <c r="Y25" s="180"/>
      <c r="Z25" s="180"/>
      <c r="AA25" s="35" t="s">
        <v>31</v>
      </c>
      <c r="AR25" s="35" t="s">
        <v>252</v>
      </c>
      <c r="AS25" s="35"/>
      <c r="AT25" s="83"/>
      <c r="AU25" s="83"/>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99"/>
      <c r="CB25" s="99"/>
      <c r="CC25" s="99"/>
    </row>
    <row r="26" spans="2:82" ht="15" customHeight="1" x14ac:dyDescent="0.3">
      <c r="D26" s="2"/>
      <c r="E26" s="2"/>
      <c r="F26" s="2"/>
      <c r="G26" s="2"/>
      <c r="I26" s="2" t="s">
        <v>142</v>
      </c>
      <c r="J26" s="175"/>
      <c r="K26" s="175"/>
      <c r="L26" s="175"/>
      <c r="M26" s="175"/>
      <c r="N26" s="35" t="s">
        <v>31</v>
      </c>
      <c r="S26" s="35" t="s">
        <v>32</v>
      </c>
      <c r="AR26" s="35" t="s">
        <v>253</v>
      </c>
      <c r="AS26" s="35"/>
      <c r="AT26" s="35"/>
      <c r="AU26" s="35"/>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99"/>
      <c r="CB26" s="99"/>
      <c r="CC26" s="99"/>
    </row>
    <row r="27" spans="2:82" ht="15" customHeight="1" x14ac:dyDescent="0.3">
      <c r="D27" s="2"/>
      <c r="E27" s="2"/>
      <c r="F27" s="2"/>
      <c r="G27" s="2"/>
      <c r="I27" s="2" t="s">
        <v>143</v>
      </c>
      <c r="J27" s="175"/>
      <c r="K27" s="175"/>
      <c r="L27" s="175"/>
      <c r="M27" s="175"/>
      <c r="N27" s="35" t="s">
        <v>31</v>
      </c>
      <c r="V27" s="2" t="s">
        <v>34</v>
      </c>
      <c r="W27" s="35" t="str">
        <f>"AIA acres X "&amp;Tables!D15&amp; " in X 3,630"</f>
        <v>AIA acres X 1.10 in X 3,630</v>
      </c>
      <c r="AQ27" s="105">
        <f>AQ24+1</f>
        <v>7</v>
      </c>
      <c r="AR27" s="83" t="s">
        <v>223</v>
      </c>
      <c r="AS27" s="83"/>
    </row>
    <row r="28" spans="2:82" ht="15" customHeight="1" thickBot="1" x14ac:dyDescent="0.35">
      <c r="D28" s="2"/>
      <c r="E28" s="2"/>
      <c r="F28" s="2"/>
      <c r="G28" s="2"/>
      <c r="I28" s="2" t="s">
        <v>144</v>
      </c>
      <c r="J28" s="181"/>
      <c r="K28" s="181"/>
      <c r="L28" s="181"/>
      <c r="M28" s="181"/>
      <c r="N28" s="35" t="s">
        <v>31</v>
      </c>
      <c r="V28" s="2" t="s">
        <v>34</v>
      </c>
      <c r="W28" s="180">
        <f>IF(AL23=1,"0.00",IFERROR(IF($J$29-$AA$23&lt;0,0,$J$29-$AA$23),""))</f>
        <v>0</v>
      </c>
      <c r="X28" s="180"/>
      <c r="Y28" s="180"/>
      <c r="Z28" s="180"/>
      <c r="AA28" s="35" t="str">
        <f>"acres X "&amp;Tables!D15&amp;" in X 3,630"</f>
        <v>acres X 1.10 in X 3,630</v>
      </c>
      <c r="AQ28" s="105"/>
      <c r="AR28" s="83" t="s">
        <v>224</v>
      </c>
      <c r="AS28" s="35"/>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9"/>
    </row>
    <row r="29" spans="2:82" ht="15" customHeight="1" thickTop="1" x14ac:dyDescent="0.3">
      <c r="D29" s="2"/>
      <c r="E29" s="2"/>
      <c r="F29" s="2"/>
      <c r="G29" s="2"/>
      <c r="I29" s="2" t="s">
        <v>145</v>
      </c>
      <c r="J29" s="180">
        <f>IF(SUM($J$24:$J$28)=0,0,SUM($J$24:$J$28))</f>
        <v>0</v>
      </c>
      <c r="K29" s="180"/>
      <c r="L29" s="180"/>
      <c r="M29" s="180"/>
      <c r="N29" s="35" t="s">
        <v>31</v>
      </c>
      <c r="V29" s="2" t="s">
        <v>34</v>
      </c>
      <c r="W29" s="182">
        <f>IF(AL23=1,"0",IFERROR(ROUND(IF(($J$29-$AA$23)*Tables!C15*3630&lt;0,0,($J$29-$AA$23)*Tables!C15*3630),0),""))</f>
        <v>0</v>
      </c>
      <c r="X29" s="182"/>
      <c r="Y29" s="182"/>
      <c r="Z29" s="182"/>
      <c r="AA29" s="35" t="s">
        <v>33</v>
      </c>
      <c r="AR29" s="83" t="s">
        <v>225</v>
      </c>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69"/>
    </row>
    <row r="30" spans="2:82" ht="15" customHeight="1" x14ac:dyDescent="0.3">
      <c r="B30" s="1" t="s">
        <v>3</v>
      </c>
      <c r="C30" s="1"/>
      <c r="D30" s="1"/>
      <c r="E30" s="1"/>
      <c r="F30" s="1"/>
      <c r="G30" s="1"/>
      <c r="H30" s="1"/>
      <c r="I30" s="1"/>
      <c r="AQ30" s="107">
        <f>AQ27+1</f>
        <v>8</v>
      </c>
      <c r="AR30" s="35" t="s">
        <v>262</v>
      </c>
      <c r="AS30" s="35"/>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9"/>
    </row>
    <row r="31" spans="2:82" s="9" customFormat="1" ht="15" hidden="1" customHeight="1" x14ac:dyDescent="0.3">
      <c r="B31" s="77"/>
      <c r="C31" s="77"/>
      <c r="D31" s="77"/>
      <c r="E31" s="77"/>
      <c r="F31" s="77"/>
      <c r="G31" s="77"/>
      <c r="H31" s="77"/>
      <c r="I31" s="77"/>
      <c r="L31" s="108">
        <f>IF(ISBLANK(L32),1,2)</f>
        <v>1</v>
      </c>
      <c r="P31" s="108">
        <f>IF(ISBLANK(P32),1,2)</f>
        <v>1</v>
      </c>
      <c r="T31" s="108">
        <f>IF(ISBLANK(T32),1,2)</f>
        <v>1</v>
      </c>
      <c r="X31" s="108">
        <f>IF(ISBLANK(X32),1,2)</f>
        <v>1</v>
      </c>
      <c r="AB31" s="108">
        <f>IF(ISBLANK(AB32),1,2)</f>
        <v>1</v>
      </c>
      <c r="AQ31" s="83"/>
      <c r="AR31" s="83" t="s">
        <v>226</v>
      </c>
      <c r="AS31" s="62"/>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69"/>
    </row>
    <row r="32" spans="2:82" ht="14.55" customHeight="1" x14ac:dyDescent="0.3">
      <c r="I32" s="2"/>
      <c r="J32" s="2" t="s">
        <v>41</v>
      </c>
      <c r="K32" s="2"/>
      <c r="L32" s="179"/>
      <c r="M32" s="179"/>
      <c r="N32" s="179"/>
      <c r="P32" s="179"/>
      <c r="Q32" s="179"/>
      <c r="R32" s="179"/>
      <c r="T32" s="179"/>
      <c r="U32" s="179"/>
      <c r="V32" s="179"/>
      <c r="W32" s="4"/>
      <c r="X32" s="179"/>
      <c r="Y32" s="179"/>
      <c r="Z32" s="179"/>
      <c r="AB32" s="179"/>
      <c r="AC32" s="179"/>
      <c r="AD32" s="179"/>
      <c r="AE32" s="4"/>
      <c r="AF32" s="151" t="s">
        <v>13</v>
      </c>
      <c r="AG32" s="151"/>
      <c r="AH32" s="151"/>
      <c r="AI32" s="4"/>
      <c r="AJ32" s="4"/>
      <c r="AR32" s="4" t="s">
        <v>72</v>
      </c>
      <c r="AS32" s="7" t="s">
        <v>329</v>
      </c>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2:82" ht="14.55" customHeight="1" x14ac:dyDescent="0.3">
      <c r="I33" s="2"/>
      <c r="J33" s="2" t="s">
        <v>103</v>
      </c>
      <c r="K33" s="2"/>
      <c r="L33" s="175"/>
      <c r="M33" s="175"/>
      <c r="N33" s="175"/>
      <c r="P33" s="175"/>
      <c r="Q33" s="175"/>
      <c r="R33" s="175"/>
      <c r="T33" s="175"/>
      <c r="U33" s="175"/>
      <c r="V33" s="175"/>
      <c r="W33" s="4"/>
      <c r="X33" s="175"/>
      <c r="Y33" s="175"/>
      <c r="Z33" s="175"/>
      <c r="AB33" s="175"/>
      <c r="AC33" s="175"/>
      <c r="AD33" s="175"/>
      <c r="AE33" s="4"/>
      <c r="AF33" s="176"/>
      <c r="AG33" s="176"/>
      <c r="AH33" s="176"/>
      <c r="AI33" s="4"/>
      <c r="AJ33" s="4"/>
      <c r="AQ33" s="82"/>
      <c r="AR33" s="121" t="s">
        <v>73</v>
      </c>
      <c r="AS33" s="7" t="s">
        <v>328</v>
      </c>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row>
    <row r="34" spans="2:82" ht="14.55" customHeight="1" x14ac:dyDescent="0.3">
      <c r="I34" s="2"/>
      <c r="J34" s="2" t="s">
        <v>4</v>
      </c>
      <c r="K34" s="2"/>
      <c r="L34" s="183"/>
      <c r="M34" s="183"/>
      <c r="N34" s="183"/>
      <c r="P34" s="178"/>
      <c r="Q34" s="178"/>
      <c r="R34" s="178"/>
      <c r="S34" s="78"/>
      <c r="T34" s="178"/>
      <c r="U34" s="178"/>
      <c r="V34" s="178"/>
      <c r="W34" s="4"/>
      <c r="X34" s="178"/>
      <c r="Y34" s="178"/>
      <c r="Z34" s="178"/>
      <c r="AB34" s="178"/>
      <c r="AC34" s="178"/>
      <c r="AD34" s="178"/>
      <c r="AE34" s="4"/>
      <c r="AF34" s="178"/>
      <c r="AG34" s="178"/>
      <c r="AH34" s="178"/>
      <c r="AI34" s="4"/>
      <c r="AJ34" s="4"/>
      <c r="AQ34" s="31"/>
      <c r="AR34" s="120" t="s">
        <v>80</v>
      </c>
      <c r="AS34" s="35" t="s">
        <v>327</v>
      </c>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69"/>
    </row>
    <row r="35" spans="2:82" ht="14.55" customHeight="1" x14ac:dyDescent="0.3">
      <c r="I35" s="2"/>
      <c r="J35" s="2" t="s">
        <v>43</v>
      </c>
      <c r="K35" s="2"/>
      <c r="L35" s="148"/>
      <c r="M35" s="148"/>
      <c r="N35" s="148"/>
      <c r="P35" s="149"/>
      <c r="Q35" s="149"/>
      <c r="R35" s="149"/>
      <c r="S35" s="38"/>
      <c r="T35" s="149"/>
      <c r="U35" s="149"/>
      <c r="V35" s="149"/>
      <c r="W35" s="4"/>
      <c r="X35" s="149"/>
      <c r="Y35" s="149"/>
      <c r="Z35" s="149"/>
      <c r="AB35" s="149"/>
      <c r="AC35" s="149"/>
      <c r="AD35" s="149"/>
      <c r="AE35" s="4"/>
      <c r="AF35" s="149"/>
      <c r="AG35" s="149"/>
      <c r="AH35" s="149"/>
      <c r="AI35" s="4"/>
      <c r="AJ35" s="4"/>
      <c r="AL35" s="112">
        <f>SUM(AL36:AL41)</f>
        <v>0</v>
      </c>
      <c r="AM35" s="109">
        <f>SUM(AM36:AM41)</f>
        <v>0</v>
      </c>
      <c r="AN35" s="9" t="s">
        <v>13</v>
      </c>
      <c r="AR35" s="122" t="s">
        <v>263</v>
      </c>
      <c r="AS35" s="35" t="s">
        <v>326</v>
      </c>
      <c r="CD35" s="69"/>
    </row>
    <row r="36" spans="2:82" ht="14.55" customHeight="1" x14ac:dyDescent="0.3">
      <c r="D36" s="177" t="s">
        <v>279</v>
      </c>
      <c r="E36" s="177"/>
      <c r="F36" s="174">
        <f>Tables!$C$15</f>
        <v>1.1000000000000001</v>
      </c>
      <c r="G36" s="174"/>
      <c r="H36" s="38"/>
      <c r="J36" s="2" t="str">
        <f>Tables!$A$15</f>
        <v>(WQ)</v>
      </c>
      <c r="K36" s="2"/>
      <c r="L36" s="176"/>
      <c r="M36" s="176"/>
      <c r="N36" s="176"/>
      <c r="P36" s="176"/>
      <c r="Q36" s="176"/>
      <c r="R36" s="176"/>
      <c r="S36" s="42"/>
      <c r="T36" s="176"/>
      <c r="U36" s="176"/>
      <c r="V36" s="176"/>
      <c r="W36" s="4"/>
      <c r="X36" s="176"/>
      <c r="Y36" s="176"/>
      <c r="Z36" s="176"/>
      <c r="AB36" s="176"/>
      <c r="AC36" s="176"/>
      <c r="AD36" s="176"/>
      <c r="AE36" s="4"/>
      <c r="AF36" s="176"/>
      <c r="AG36" s="176"/>
      <c r="AH36" s="176"/>
      <c r="AI36" s="4"/>
      <c r="AJ36" s="4"/>
      <c r="AL36" s="109">
        <f t="shared" ref="AL36:AL41" si="0">IF(AF36=0,0,1)</f>
        <v>0</v>
      </c>
      <c r="AM36" s="109">
        <f t="shared" ref="AM36:AM41" si="1">IF(ISBLANK(AF36),0,1)</f>
        <v>0</v>
      </c>
      <c r="AR36" s="122" t="s">
        <v>264</v>
      </c>
      <c r="AS36" s="35" t="s">
        <v>325</v>
      </c>
      <c r="CD36" s="69"/>
    </row>
    <row r="37" spans="2:82" ht="14.55" customHeight="1" x14ac:dyDescent="0.3">
      <c r="D37" s="177"/>
      <c r="E37" s="177"/>
      <c r="F37" s="174">
        <f>Tables!$C$16</f>
        <v>4.24</v>
      </c>
      <c r="G37" s="174"/>
      <c r="H37" s="38"/>
      <c r="J37" s="2" t="str">
        <f>Tables!$A$16</f>
        <v>(2-yr)</v>
      </c>
      <c r="K37" s="2"/>
      <c r="L37" s="176"/>
      <c r="M37" s="176"/>
      <c r="N37" s="176"/>
      <c r="P37" s="176"/>
      <c r="Q37" s="176"/>
      <c r="R37" s="176"/>
      <c r="S37" s="42"/>
      <c r="T37" s="175"/>
      <c r="U37" s="175"/>
      <c r="V37" s="175"/>
      <c r="W37" s="4"/>
      <c r="X37" s="175"/>
      <c r="Y37" s="175"/>
      <c r="Z37" s="175"/>
      <c r="AB37" s="175"/>
      <c r="AC37" s="175"/>
      <c r="AD37" s="175"/>
      <c r="AE37" s="4"/>
      <c r="AF37" s="175"/>
      <c r="AG37" s="175"/>
      <c r="AH37" s="175"/>
      <c r="AI37" s="4"/>
      <c r="AJ37" s="4"/>
      <c r="AL37" s="109">
        <f t="shared" si="0"/>
        <v>0</v>
      </c>
      <c r="AM37" s="109">
        <f t="shared" si="1"/>
        <v>0</v>
      </c>
      <c r="AR37" s="122" t="s">
        <v>323</v>
      </c>
      <c r="AS37" s="35" t="s">
        <v>324</v>
      </c>
      <c r="CD37" s="69"/>
    </row>
    <row r="38" spans="2:82" ht="14.55" customHeight="1" x14ac:dyDescent="0.3">
      <c r="D38" s="177"/>
      <c r="E38" s="177"/>
      <c r="F38" s="174">
        <f>Tables!$C$17</f>
        <v>5.3</v>
      </c>
      <c r="G38" s="174"/>
      <c r="H38" s="38"/>
      <c r="J38" s="2" t="str">
        <f>Tables!$A$17</f>
        <v>(5-yr)</v>
      </c>
      <c r="K38" s="2"/>
      <c r="L38" s="176"/>
      <c r="M38" s="176"/>
      <c r="N38" s="176"/>
      <c r="P38" s="175"/>
      <c r="Q38" s="175"/>
      <c r="R38" s="175"/>
      <c r="S38" s="42"/>
      <c r="T38" s="175"/>
      <c r="U38" s="175"/>
      <c r="V38" s="175"/>
      <c r="W38" s="4"/>
      <c r="X38" s="175"/>
      <c r="Y38" s="175"/>
      <c r="Z38" s="175"/>
      <c r="AB38" s="175"/>
      <c r="AC38" s="175"/>
      <c r="AD38" s="175"/>
      <c r="AE38" s="4"/>
      <c r="AF38" s="175"/>
      <c r="AG38" s="175"/>
      <c r="AH38" s="175"/>
      <c r="AI38" s="4"/>
      <c r="AJ38" s="4"/>
      <c r="AL38" s="109">
        <f t="shared" si="0"/>
        <v>0</v>
      </c>
      <c r="AM38" s="109">
        <f t="shared" si="1"/>
        <v>0</v>
      </c>
      <c r="AQ38" s="31"/>
      <c r="AR38" s="101" t="s">
        <v>332</v>
      </c>
      <c r="AS38" s="35" t="s">
        <v>333</v>
      </c>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71"/>
    </row>
    <row r="39" spans="2:82" ht="14.55" customHeight="1" x14ac:dyDescent="0.3">
      <c r="D39" s="177"/>
      <c r="E39" s="177"/>
      <c r="F39" s="174">
        <f>Tables!$C$18</f>
        <v>6.24</v>
      </c>
      <c r="G39" s="174"/>
      <c r="H39" s="38"/>
      <c r="J39" s="2" t="str">
        <f>Tables!$A$18</f>
        <v>(10-yr)</v>
      </c>
      <c r="K39" s="2"/>
      <c r="L39" s="176"/>
      <c r="M39" s="176"/>
      <c r="N39" s="176"/>
      <c r="P39" s="175"/>
      <c r="Q39" s="175"/>
      <c r="R39" s="175"/>
      <c r="S39" s="42"/>
      <c r="T39" s="175"/>
      <c r="U39" s="175"/>
      <c r="V39" s="175"/>
      <c r="W39" s="4"/>
      <c r="X39" s="175"/>
      <c r="Y39" s="175"/>
      <c r="Z39" s="175"/>
      <c r="AB39" s="175"/>
      <c r="AC39" s="175"/>
      <c r="AD39" s="175"/>
      <c r="AE39" s="4"/>
      <c r="AF39" s="175"/>
      <c r="AG39" s="175"/>
      <c r="AH39" s="175"/>
      <c r="AI39" s="4"/>
      <c r="AJ39" s="4"/>
      <c r="AL39" s="109">
        <f t="shared" si="0"/>
        <v>0</v>
      </c>
      <c r="AM39" s="109">
        <f t="shared" si="1"/>
        <v>0</v>
      </c>
      <c r="CD39" s="71"/>
    </row>
    <row r="40" spans="2:82" ht="14.55" customHeight="1" x14ac:dyDescent="0.3">
      <c r="D40" s="177"/>
      <c r="E40" s="177"/>
      <c r="F40" s="174">
        <f>Tables!$C$19</f>
        <v>7.64</v>
      </c>
      <c r="G40" s="174"/>
      <c r="H40" s="38"/>
      <c r="J40" s="2" t="str">
        <f>Tables!$A$19</f>
        <v>(25-yr)</v>
      </c>
      <c r="K40" s="2"/>
      <c r="L40" s="176"/>
      <c r="M40" s="176"/>
      <c r="N40" s="176"/>
      <c r="P40" s="175"/>
      <c r="Q40" s="175"/>
      <c r="R40" s="175"/>
      <c r="S40" s="42"/>
      <c r="T40" s="175"/>
      <c r="U40" s="175"/>
      <c r="V40" s="175"/>
      <c r="W40" s="4"/>
      <c r="X40" s="175"/>
      <c r="Y40" s="175"/>
      <c r="Z40" s="175"/>
      <c r="AB40" s="175"/>
      <c r="AC40" s="175"/>
      <c r="AD40" s="175"/>
      <c r="AE40" s="4"/>
      <c r="AF40" s="175"/>
      <c r="AG40" s="175"/>
      <c r="AH40" s="175"/>
      <c r="AI40" s="4"/>
      <c r="AJ40" s="4"/>
      <c r="AL40" s="109">
        <f t="shared" si="0"/>
        <v>0</v>
      </c>
      <c r="AM40" s="109">
        <f t="shared" si="1"/>
        <v>0</v>
      </c>
      <c r="CD40" s="71"/>
    </row>
    <row r="41" spans="2:82" ht="14.55" customHeight="1" x14ac:dyDescent="0.3">
      <c r="D41" s="177"/>
      <c r="E41" s="177"/>
      <c r="F41" s="174">
        <f>Tables!$C$21</f>
        <v>10</v>
      </c>
      <c r="G41" s="174"/>
      <c r="H41" s="38"/>
      <c r="J41" s="2" t="str">
        <f>Tables!$A$21</f>
        <v>(100-yr)</v>
      </c>
      <c r="K41" s="2"/>
      <c r="L41" s="176"/>
      <c r="M41" s="176"/>
      <c r="N41" s="176"/>
      <c r="P41" s="175"/>
      <c r="Q41" s="175"/>
      <c r="R41" s="175"/>
      <c r="S41" s="42"/>
      <c r="T41" s="175"/>
      <c r="U41" s="175"/>
      <c r="V41" s="175"/>
      <c r="W41" s="4"/>
      <c r="X41" s="175"/>
      <c r="Y41" s="175"/>
      <c r="Z41" s="175"/>
      <c r="AB41" s="175"/>
      <c r="AC41" s="175"/>
      <c r="AD41" s="175"/>
      <c r="AE41" s="4"/>
      <c r="AF41" s="175"/>
      <c r="AG41" s="175"/>
      <c r="AH41" s="175"/>
      <c r="AI41" s="4"/>
      <c r="AJ41" s="4"/>
      <c r="AL41" s="109">
        <f t="shared" si="0"/>
        <v>0</v>
      </c>
      <c r="AM41" s="109">
        <f t="shared" si="1"/>
        <v>0</v>
      </c>
      <c r="CD41" s="71"/>
    </row>
    <row r="42" spans="2:82" ht="14.55" customHeight="1" x14ac:dyDescent="0.3">
      <c r="B42" s="1" t="s">
        <v>11</v>
      </c>
      <c r="C42" s="1"/>
      <c r="D42" s="1"/>
      <c r="E42" s="1"/>
      <c r="F42" s="1"/>
      <c r="G42" s="1"/>
      <c r="H42" s="1"/>
      <c r="I42" s="1"/>
      <c r="AI42" s="4"/>
      <c r="AJ42" s="4"/>
      <c r="AQ42" s="79"/>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2"/>
      <c r="BR42" s="102"/>
      <c r="BS42" s="102"/>
      <c r="BT42" s="102"/>
      <c r="BU42" s="102"/>
      <c r="BV42" s="102"/>
      <c r="BW42" s="102"/>
      <c r="BX42" s="102"/>
      <c r="BY42" s="102"/>
      <c r="BZ42" s="102"/>
      <c r="CA42" s="102"/>
      <c r="CB42" s="102"/>
      <c r="CC42" s="102"/>
      <c r="CD42" s="71"/>
    </row>
    <row r="43" spans="2:82" s="9" customFormat="1" ht="15" hidden="1" customHeight="1" x14ac:dyDescent="0.3">
      <c r="B43" s="77"/>
      <c r="C43" s="77"/>
      <c r="D43" s="77"/>
      <c r="E43" s="77"/>
      <c r="F43" s="77"/>
      <c r="G43" s="77"/>
      <c r="H43" s="77"/>
      <c r="I43" s="77"/>
      <c r="L43" s="108">
        <f>IF(ISBLANK(L44),1,2)</f>
        <v>1</v>
      </c>
      <c r="P43" s="108">
        <f>IF(ISBLANK(P44),1,2)</f>
        <v>1</v>
      </c>
      <c r="T43" s="108">
        <f>IF(ISBLANK(T44),1,2)</f>
        <v>1</v>
      </c>
      <c r="X43" s="108">
        <f>IF(ISBLANK(X44),1,2)</f>
        <v>1</v>
      </c>
      <c r="AB43" s="108">
        <f>IF(ISBLANK(AB44),1,2)</f>
        <v>1</v>
      </c>
      <c r="AI43" s="4"/>
      <c r="AJ43" s="4"/>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row>
    <row r="44" spans="2:82" ht="14.55" customHeight="1" x14ac:dyDescent="0.3">
      <c r="I44" s="2"/>
      <c r="J44" s="2" t="s">
        <v>41</v>
      </c>
      <c r="K44" s="2"/>
      <c r="L44" s="179"/>
      <c r="M44" s="179"/>
      <c r="N44" s="179"/>
      <c r="P44" s="179"/>
      <c r="Q44" s="179"/>
      <c r="R44" s="179"/>
      <c r="S44" s="4"/>
      <c r="T44" s="179"/>
      <c r="U44" s="179"/>
      <c r="V44" s="179"/>
      <c r="W44" s="4"/>
      <c r="X44" s="179"/>
      <c r="Y44" s="179"/>
      <c r="Z44" s="179"/>
      <c r="AB44" s="179"/>
      <c r="AC44" s="179"/>
      <c r="AD44" s="179"/>
      <c r="AE44" s="4"/>
      <c r="AG44" s="4" t="s">
        <v>12</v>
      </c>
      <c r="AH44" s="4"/>
      <c r="AI44" s="4"/>
      <c r="AJ44" s="4"/>
      <c r="AQ44" s="3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71"/>
    </row>
    <row r="45" spans="2:82" ht="14.55" customHeight="1" x14ac:dyDescent="0.3">
      <c r="I45" s="2"/>
      <c r="J45" s="2" t="s">
        <v>103</v>
      </c>
      <c r="K45" s="2"/>
      <c r="L45" s="176"/>
      <c r="M45" s="176"/>
      <c r="N45" s="176"/>
      <c r="P45" s="175"/>
      <c r="Q45" s="175"/>
      <c r="R45" s="175"/>
      <c r="S45" s="4"/>
      <c r="T45" s="175"/>
      <c r="U45" s="175"/>
      <c r="V45" s="175"/>
      <c r="W45" s="4"/>
      <c r="X45" s="175"/>
      <c r="Y45" s="175"/>
      <c r="Z45" s="175"/>
      <c r="AB45" s="175"/>
      <c r="AC45" s="175"/>
      <c r="AD45" s="175"/>
      <c r="AE45" s="4"/>
      <c r="AF45" s="176"/>
      <c r="AG45" s="176"/>
      <c r="AH45" s="176"/>
      <c r="AI45" s="4"/>
      <c r="AJ45" s="4"/>
      <c r="AQ45" s="3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71"/>
    </row>
    <row r="46" spans="2:82" ht="14.55" customHeight="1" x14ac:dyDescent="0.3">
      <c r="I46" s="2"/>
      <c r="J46" s="2" t="s">
        <v>4</v>
      </c>
      <c r="K46" s="2"/>
      <c r="L46" s="183"/>
      <c r="M46" s="183"/>
      <c r="N46" s="183"/>
      <c r="P46" s="178"/>
      <c r="Q46" s="178"/>
      <c r="R46" s="178"/>
      <c r="S46" s="4"/>
      <c r="T46" s="178"/>
      <c r="U46" s="178"/>
      <c r="V46" s="178"/>
      <c r="W46" s="4"/>
      <c r="X46" s="178"/>
      <c r="Y46" s="178"/>
      <c r="Z46" s="178"/>
      <c r="AB46" s="178"/>
      <c r="AC46" s="178"/>
      <c r="AD46" s="178"/>
      <c r="AE46" s="4"/>
      <c r="AF46" s="178"/>
      <c r="AG46" s="178"/>
      <c r="AH46" s="178"/>
      <c r="AI46" s="4"/>
      <c r="AJ46" s="4"/>
      <c r="AQ46" s="3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71"/>
    </row>
    <row r="47" spans="2:82" ht="14.55" customHeight="1" x14ac:dyDescent="0.3">
      <c r="I47" s="2"/>
      <c r="J47" s="2" t="s">
        <v>43</v>
      </c>
      <c r="K47" s="2"/>
      <c r="L47" s="148"/>
      <c r="M47" s="148"/>
      <c r="N47" s="148"/>
      <c r="P47" s="149"/>
      <c r="Q47" s="149"/>
      <c r="R47" s="149"/>
      <c r="S47" s="4"/>
      <c r="T47" s="149"/>
      <c r="U47" s="149"/>
      <c r="V47" s="149"/>
      <c r="W47" s="4"/>
      <c r="X47" s="149"/>
      <c r="Y47" s="149"/>
      <c r="Z47" s="149"/>
      <c r="AB47" s="149"/>
      <c r="AC47" s="149"/>
      <c r="AD47" s="149"/>
      <c r="AE47" s="4"/>
      <c r="AF47" s="149"/>
      <c r="AG47" s="149"/>
      <c r="AH47" s="149"/>
      <c r="AI47" s="4"/>
      <c r="AJ47" s="4"/>
      <c r="AL47" s="112">
        <f>SUM(AL48:AL53)</f>
        <v>0</v>
      </c>
      <c r="AM47" s="109">
        <f>SUM(AM48:AM53)</f>
        <v>0</v>
      </c>
      <c r="AN47" s="9" t="s">
        <v>12</v>
      </c>
      <c r="AQ47" s="3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71"/>
    </row>
    <row r="48" spans="2:82" ht="14.55" customHeight="1" x14ac:dyDescent="0.3">
      <c r="D48" s="177" t="s">
        <v>279</v>
      </c>
      <c r="E48" s="177"/>
      <c r="F48" s="174">
        <f>Tables!$C$15</f>
        <v>1.1000000000000001</v>
      </c>
      <c r="G48" s="174"/>
      <c r="H48" s="38"/>
      <c r="J48" s="2" t="str">
        <f>Tables!$A$15</f>
        <v>(WQ)</v>
      </c>
      <c r="K48" s="2"/>
      <c r="L48" s="176"/>
      <c r="M48" s="176"/>
      <c r="N48" s="176"/>
      <c r="P48" s="176"/>
      <c r="Q48" s="176"/>
      <c r="R48" s="176"/>
      <c r="S48" s="4"/>
      <c r="T48" s="176"/>
      <c r="U48" s="176"/>
      <c r="V48" s="176"/>
      <c r="W48" s="4"/>
      <c r="X48" s="176"/>
      <c r="Y48" s="176"/>
      <c r="Z48" s="176"/>
      <c r="AB48" s="176"/>
      <c r="AC48" s="176"/>
      <c r="AD48" s="176"/>
      <c r="AE48" s="4"/>
      <c r="AF48" s="176"/>
      <c r="AG48" s="176"/>
      <c r="AH48" s="176"/>
      <c r="AI48" s="4"/>
      <c r="AJ48" s="4"/>
      <c r="AL48" s="109">
        <f t="shared" ref="AL48:AL53" si="2">IF(AF48=0,0,1)</f>
        <v>0</v>
      </c>
      <c r="AM48" s="109">
        <f t="shared" ref="AM48:AM53" si="3">IF(ISBLANK(AF48),0,1)</f>
        <v>0</v>
      </c>
      <c r="AQ48" s="3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71"/>
    </row>
    <row r="49" spans="2:82" ht="14.55" customHeight="1" x14ac:dyDescent="0.3">
      <c r="D49" s="177"/>
      <c r="E49" s="177"/>
      <c r="F49" s="174">
        <f>Tables!$C$16</f>
        <v>4.24</v>
      </c>
      <c r="G49" s="174"/>
      <c r="H49" s="38"/>
      <c r="J49" s="2" t="str">
        <f>Tables!$A$16</f>
        <v>(2-yr)</v>
      </c>
      <c r="K49" s="2"/>
      <c r="L49" s="176"/>
      <c r="M49" s="176"/>
      <c r="N49" s="176"/>
      <c r="P49" s="175"/>
      <c r="Q49" s="175"/>
      <c r="R49" s="175"/>
      <c r="S49" s="4"/>
      <c r="T49" s="175"/>
      <c r="U49" s="175"/>
      <c r="V49" s="175"/>
      <c r="W49" s="4"/>
      <c r="X49" s="175"/>
      <c r="Y49" s="175"/>
      <c r="Z49" s="175"/>
      <c r="AB49" s="175"/>
      <c r="AC49" s="175"/>
      <c r="AD49" s="175"/>
      <c r="AE49" s="4"/>
      <c r="AF49" s="175"/>
      <c r="AG49" s="175"/>
      <c r="AH49" s="175"/>
      <c r="AI49" s="4"/>
      <c r="AJ49" s="4"/>
      <c r="AL49" s="109">
        <f t="shared" si="2"/>
        <v>0</v>
      </c>
      <c r="AM49" s="109">
        <f t="shared" si="3"/>
        <v>0</v>
      </c>
      <c r="AQ49" s="3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71"/>
    </row>
    <row r="50" spans="2:82" ht="14.55" customHeight="1" x14ac:dyDescent="0.3">
      <c r="D50" s="177"/>
      <c r="E50" s="177"/>
      <c r="F50" s="174">
        <f>Tables!$C$17</f>
        <v>5.3</v>
      </c>
      <c r="G50" s="174"/>
      <c r="H50" s="38"/>
      <c r="J50" s="2" t="str">
        <f>Tables!$A$17</f>
        <v>(5-yr)</v>
      </c>
      <c r="K50" s="2"/>
      <c r="L50" s="176"/>
      <c r="M50" s="176"/>
      <c r="N50" s="176"/>
      <c r="P50" s="175"/>
      <c r="Q50" s="175"/>
      <c r="R50" s="175"/>
      <c r="S50" s="4"/>
      <c r="T50" s="175"/>
      <c r="U50" s="175"/>
      <c r="V50" s="175"/>
      <c r="W50" s="4"/>
      <c r="X50" s="175"/>
      <c r="Y50" s="175"/>
      <c r="Z50" s="175"/>
      <c r="AB50" s="175"/>
      <c r="AC50" s="175"/>
      <c r="AD50" s="175"/>
      <c r="AE50" s="4"/>
      <c r="AF50" s="175"/>
      <c r="AG50" s="175"/>
      <c r="AH50" s="175"/>
      <c r="AI50" s="4"/>
      <c r="AJ50" s="4"/>
      <c r="AL50" s="109">
        <f t="shared" si="2"/>
        <v>0</v>
      </c>
      <c r="AM50" s="109">
        <f t="shared" si="3"/>
        <v>0</v>
      </c>
      <c r="CD50" s="71"/>
    </row>
    <row r="51" spans="2:82" ht="14.55" customHeight="1" x14ac:dyDescent="0.3">
      <c r="D51" s="177"/>
      <c r="E51" s="177"/>
      <c r="F51" s="174">
        <f>Tables!$C$18</f>
        <v>6.24</v>
      </c>
      <c r="G51" s="174"/>
      <c r="H51" s="38"/>
      <c r="J51" s="2" t="str">
        <f>Tables!$A$18</f>
        <v>(10-yr)</v>
      </c>
      <c r="K51" s="2"/>
      <c r="L51" s="176"/>
      <c r="M51" s="176"/>
      <c r="N51" s="176"/>
      <c r="P51" s="175"/>
      <c r="Q51" s="175"/>
      <c r="R51" s="175"/>
      <c r="S51" s="4"/>
      <c r="T51" s="175"/>
      <c r="U51" s="175"/>
      <c r="V51" s="175"/>
      <c r="W51" s="4"/>
      <c r="X51" s="175"/>
      <c r="Y51" s="175"/>
      <c r="Z51" s="175"/>
      <c r="AB51" s="175"/>
      <c r="AC51" s="175"/>
      <c r="AD51" s="175"/>
      <c r="AE51" s="4"/>
      <c r="AF51" s="175"/>
      <c r="AG51" s="175"/>
      <c r="AH51" s="175"/>
      <c r="AI51" s="4"/>
      <c r="AJ51" s="4"/>
      <c r="AL51" s="109">
        <f t="shared" si="2"/>
        <v>0</v>
      </c>
      <c r="AM51" s="109">
        <f t="shared" si="3"/>
        <v>0</v>
      </c>
      <c r="AQ51" s="3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01"/>
      <c r="BT51" s="101"/>
      <c r="BU51" s="101"/>
      <c r="BV51" s="101"/>
      <c r="BW51" s="101"/>
      <c r="BX51" s="101"/>
      <c r="BY51" s="101"/>
      <c r="BZ51" s="101"/>
      <c r="CA51" s="101"/>
      <c r="CB51" s="101"/>
      <c r="CC51" s="101"/>
      <c r="CD51" s="71"/>
    </row>
    <row r="52" spans="2:82" ht="14.55" customHeight="1" x14ac:dyDescent="0.3">
      <c r="D52" s="177"/>
      <c r="E52" s="177"/>
      <c r="F52" s="174">
        <f>Tables!$C$19</f>
        <v>7.64</v>
      </c>
      <c r="G52" s="174"/>
      <c r="H52" s="38"/>
      <c r="J52" s="2" t="str">
        <f>Tables!$A$19</f>
        <v>(25-yr)</v>
      </c>
      <c r="K52" s="2"/>
      <c r="L52" s="176"/>
      <c r="M52" s="176"/>
      <c r="N52" s="176"/>
      <c r="P52" s="175"/>
      <c r="Q52" s="175"/>
      <c r="R52" s="175"/>
      <c r="S52" s="4"/>
      <c r="T52" s="175"/>
      <c r="U52" s="175"/>
      <c r="V52" s="175"/>
      <c r="W52" s="4"/>
      <c r="X52" s="175"/>
      <c r="Y52" s="175"/>
      <c r="Z52" s="175"/>
      <c r="AB52" s="175"/>
      <c r="AC52" s="175"/>
      <c r="AD52" s="175"/>
      <c r="AE52" s="4"/>
      <c r="AF52" s="175"/>
      <c r="AG52" s="175"/>
      <c r="AH52" s="175"/>
      <c r="AI52" s="4"/>
      <c r="AJ52" s="4"/>
      <c r="AL52" s="109">
        <f t="shared" si="2"/>
        <v>0</v>
      </c>
      <c r="AM52" s="109">
        <f t="shared" si="3"/>
        <v>0</v>
      </c>
      <c r="AQ52" s="3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71"/>
    </row>
    <row r="53" spans="2:82" ht="14.55" customHeight="1" x14ac:dyDescent="0.3">
      <c r="D53" s="177"/>
      <c r="E53" s="177"/>
      <c r="F53" s="174">
        <f>Tables!$C$21</f>
        <v>10</v>
      </c>
      <c r="G53" s="174"/>
      <c r="H53" s="38"/>
      <c r="J53" s="2" t="str">
        <f>Tables!$A$21</f>
        <v>(100-yr)</v>
      </c>
      <c r="K53" s="2"/>
      <c r="L53" s="176"/>
      <c r="M53" s="176"/>
      <c r="N53" s="176"/>
      <c r="P53" s="175"/>
      <c r="Q53" s="175"/>
      <c r="R53" s="175"/>
      <c r="S53" s="4"/>
      <c r="T53" s="175"/>
      <c r="U53" s="175"/>
      <c r="V53" s="175"/>
      <c r="W53" s="4"/>
      <c r="X53" s="175"/>
      <c r="Y53" s="175"/>
      <c r="Z53" s="175"/>
      <c r="AB53" s="175"/>
      <c r="AC53" s="175"/>
      <c r="AD53" s="175"/>
      <c r="AE53" s="4"/>
      <c r="AF53" s="175"/>
      <c r="AG53" s="175"/>
      <c r="AH53" s="175"/>
      <c r="AI53" s="4"/>
      <c r="AJ53" s="4"/>
      <c r="AL53" s="109">
        <f t="shared" si="2"/>
        <v>0</v>
      </c>
      <c r="AM53" s="109">
        <f t="shared" si="3"/>
        <v>0</v>
      </c>
      <c r="AR53" s="113" t="s">
        <v>303</v>
      </c>
    </row>
    <row r="54" spans="2:82" ht="15" customHeight="1" x14ac:dyDescent="0.3">
      <c r="AK54" s="38"/>
      <c r="AR54" s="113" t="s">
        <v>348</v>
      </c>
      <c r="BI54" s="144" t="s">
        <v>290</v>
      </c>
      <c r="BJ54" s="125"/>
    </row>
    <row r="55" spans="2:82" ht="15" customHeight="1" x14ac:dyDescent="0.3">
      <c r="AK55" s="38"/>
      <c r="BI55" s="144"/>
      <c r="BJ55" s="144" t="s">
        <v>291</v>
      </c>
    </row>
    <row r="56" spans="2:82" ht="15" customHeight="1" x14ac:dyDescent="0.3">
      <c r="AK56" s="38"/>
      <c r="BI56" s="144"/>
      <c r="BJ56" s="144"/>
      <c r="BL56" s="126"/>
    </row>
    <row r="57" spans="2:82" ht="15" customHeight="1" x14ac:dyDescent="0.3">
      <c r="B57" s="150">
        <f>Tables!$C$13</f>
        <v>45566</v>
      </c>
      <c r="C57" s="150"/>
      <c r="D57" s="150"/>
      <c r="E57" s="150"/>
      <c r="F57" s="150"/>
      <c r="G57" s="150"/>
      <c r="H57" s="150"/>
      <c r="R57" s="151" t="s">
        <v>194</v>
      </c>
      <c r="S57" s="151"/>
      <c r="T57" s="151"/>
      <c r="U57" s="151"/>
      <c r="AK57" s="38"/>
      <c r="BG57" s="125"/>
      <c r="BI57" s="144"/>
      <c r="BJ57" s="144"/>
      <c r="BL57" s="145" t="s">
        <v>293</v>
      </c>
    </row>
    <row r="58" spans="2:82" ht="15" customHeight="1" x14ac:dyDescent="0.3">
      <c r="C58" s="2" t="s">
        <v>1</v>
      </c>
      <c r="D58" s="160">
        <f>IF(ISBLANK($E$15),0,$E$15)</f>
        <v>0</v>
      </c>
      <c r="E58" s="160"/>
      <c r="F58" s="160"/>
      <c r="G58" s="160"/>
      <c r="H58" s="160"/>
      <c r="I58" s="160"/>
      <c r="J58" s="160"/>
      <c r="K58" s="160"/>
      <c r="L58" s="160"/>
      <c r="M58" s="160"/>
      <c r="N58" s="160"/>
      <c r="O58" s="160"/>
      <c r="P58" s="160"/>
      <c r="Q58" s="160"/>
      <c r="R58" s="160"/>
      <c r="S58" s="160"/>
      <c r="T58" s="160"/>
      <c r="U58" s="160"/>
      <c r="V58" s="160"/>
      <c r="W58" s="160"/>
      <c r="X58" s="160"/>
      <c r="Y58" s="160"/>
      <c r="AD58" s="2" t="s">
        <v>17</v>
      </c>
      <c r="AE58" s="155">
        <f>IF(ISBLANK($AE$15),0,$AE$15)</f>
        <v>0</v>
      </c>
      <c r="AF58" s="155"/>
      <c r="AG58" s="155"/>
      <c r="AH58" s="155"/>
      <c r="AI58" s="155"/>
      <c r="AJ58" s="155"/>
      <c r="AQ58" s="31"/>
      <c r="BC58" s="101"/>
      <c r="BE58" s="101"/>
      <c r="BG58" s="125"/>
      <c r="BI58" s="144"/>
      <c r="BJ58" s="144"/>
      <c r="BL58" s="145"/>
      <c r="BM58" s="126"/>
      <c r="BN58" s="101"/>
      <c r="BO58" s="101"/>
      <c r="BP58" s="101"/>
      <c r="BQ58" s="101"/>
      <c r="BR58" s="101"/>
      <c r="BS58" s="101"/>
      <c r="BT58" s="101"/>
      <c r="BU58" s="101"/>
      <c r="BV58" s="101"/>
      <c r="BW58" s="101"/>
      <c r="BX58" s="101"/>
      <c r="BY58" s="101"/>
      <c r="BZ58" s="101"/>
      <c r="CA58" s="101"/>
      <c r="CB58" s="101"/>
      <c r="CC58" s="101"/>
      <c r="CD58" s="71"/>
    </row>
    <row r="59" spans="2:82" ht="15" customHeight="1" x14ac:dyDescent="0.3">
      <c r="B59" s="2"/>
      <c r="C59" s="2"/>
      <c r="D59" s="2"/>
      <c r="E59" s="2"/>
      <c r="F59" s="2"/>
      <c r="G59" s="2"/>
      <c r="H59" s="2"/>
      <c r="I59" s="2"/>
      <c r="J59" s="2"/>
      <c r="K59" s="2"/>
      <c r="L59" s="2"/>
      <c r="M59" s="2"/>
      <c r="N59" s="2"/>
      <c r="O59" s="2"/>
      <c r="P59" s="2"/>
      <c r="Q59" s="2"/>
      <c r="R59" s="2"/>
      <c r="S59" s="2"/>
      <c r="T59" s="2"/>
      <c r="U59" s="2"/>
      <c r="V59" s="2"/>
      <c r="W59" s="2"/>
      <c r="X59" s="2"/>
      <c r="Y59" s="2"/>
      <c r="Z59" s="2"/>
      <c r="AD59" s="2" t="s">
        <v>29</v>
      </c>
      <c r="AE59" s="154">
        <f>IF(ISBLANK($AE$16),0,$AE$16)</f>
        <v>0</v>
      </c>
      <c r="AF59" s="154"/>
      <c r="AG59" s="154"/>
      <c r="AH59" s="154"/>
      <c r="AI59" s="154"/>
      <c r="AJ59" s="154"/>
      <c r="AK59" s="2"/>
      <c r="AL59" s="76"/>
      <c r="AM59" s="76"/>
      <c r="AN59" s="76"/>
      <c r="AO59" s="76"/>
      <c r="AP59" s="2"/>
      <c r="BC59" s="101"/>
      <c r="BE59" s="101"/>
      <c r="BG59" s="144" t="s">
        <v>154</v>
      </c>
      <c r="BI59" s="144"/>
      <c r="BJ59" s="144"/>
      <c r="BL59" s="145"/>
      <c r="BM59" s="145" t="s">
        <v>294</v>
      </c>
      <c r="BN59" s="101"/>
      <c r="BO59" s="101"/>
      <c r="BP59" s="101"/>
      <c r="BQ59" s="101"/>
      <c r="BR59" s="101"/>
      <c r="BS59" s="101"/>
      <c r="BT59" s="101"/>
      <c r="BU59" s="101"/>
      <c r="BV59" s="101"/>
      <c r="BW59" s="101"/>
      <c r="BX59" s="101"/>
      <c r="BY59" s="101"/>
      <c r="BZ59" s="101"/>
      <c r="CA59" s="101"/>
      <c r="CB59" s="101"/>
      <c r="CC59" s="101"/>
      <c r="CD59" s="71"/>
    </row>
    <row r="60" spans="2:82" ht="15" customHeight="1" x14ac:dyDescent="0.3">
      <c r="B60" s="1" t="s">
        <v>160</v>
      </c>
      <c r="C60" s="1"/>
      <c r="D60" s="1"/>
      <c r="E60" s="1"/>
      <c r="F60" s="1"/>
      <c r="G60" s="1"/>
      <c r="H60" s="1"/>
      <c r="K60" s="2"/>
      <c r="L60" s="2"/>
      <c r="M60" s="2"/>
      <c r="N60" s="2"/>
      <c r="O60" s="2"/>
      <c r="P60" s="2"/>
      <c r="Q60" s="2"/>
      <c r="R60" s="2"/>
      <c r="S60" s="2"/>
      <c r="T60" s="2"/>
      <c r="U60" s="2"/>
      <c r="V60" s="2"/>
      <c r="W60" s="2"/>
      <c r="X60" s="2"/>
      <c r="Y60" s="2"/>
      <c r="Z60" s="2"/>
      <c r="AA60" s="2"/>
      <c r="AB60" s="2"/>
      <c r="AF60" s="2"/>
      <c r="AG60" s="2"/>
      <c r="AH60" s="2"/>
      <c r="AI60" s="2"/>
      <c r="AJ60" s="2"/>
      <c r="AK60" s="2"/>
      <c r="AL60" s="76"/>
      <c r="AM60" s="76"/>
      <c r="AN60" s="76"/>
      <c r="AO60" s="76"/>
      <c r="AP60" s="2"/>
      <c r="AQ60" s="31"/>
      <c r="BC60" s="101"/>
      <c r="BD60" s="144" t="s">
        <v>283</v>
      </c>
      <c r="BE60" s="101"/>
      <c r="BG60" s="144"/>
      <c r="BI60" s="144"/>
      <c r="BJ60" s="144"/>
      <c r="BL60" s="145"/>
      <c r="BM60" s="145"/>
      <c r="BN60" s="101"/>
      <c r="BO60" s="101"/>
      <c r="BP60" s="101"/>
      <c r="BQ60" s="101"/>
      <c r="BR60" s="101"/>
      <c r="BS60" s="101"/>
      <c r="BT60" s="101"/>
      <c r="BU60" s="101"/>
      <c r="BV60" s="101"/>
      <c r="BW60" s="101"/>
      <c r="BX60" s="101"/>
      <c r="BY60" s="101"/>
      <c r="BZ60" s="101"/>
      <c r="CA60" s="101"/>
      <c r="CB60" s="101"/>
      <c r="CC60" s="101"/>
      <c r="CD60" s="71"/>
    </row>
    <row r="61" spans="2:82" ht="4.95" customHeight="1" x14ac:dyDescent="0.3">
      <c r="AK61" s="2"/>
      <c r="AP61" s="2"/>
      <c r="AQ61" s="31"/>
      <c r="BC61" s="101"/>
      <c r="BD61" s="144"/>
      <c r="BE61" s="101"/>
      <c r="BG61" s="144"/>
      <c r="BI61" s="144"/>
      <c r="BJ61" s="144"/>
      <c r="BL61" s="145"/>
      <c r="BM61" s="145"/>
      <c r="BN61" s="101"/>
      <c r="BO61" s="101"/>
      <c r="BP61" s="101"/>
      <c r="BQ61" s="101"/>
      <c r="BR61" s="101"/>
      <c r="BS61" s="101"/>
      <c r="BT61" s="101"/>
      <c r="BU61" s="101"/>
      <c r="BV61" s="101"/>
      <c r="BW61" s="101"/>
      <c r="BX61" s="101"/>
      <c r="BY61" s="101"/>
      <c r="BZ61" s="101"/>
      <c r="CA61" s="101"/>
      <c r="CB61" s="101"/>
      <c r="CC61" s="101"/>
      <c r="CD61" s="71"/>
    </row>
    <row r="62" spans="2:82" ht="15" customHeight="1" x14ac:dyDescent="0.3">
      <c r="F62" s="2" t="s">
        <v>163</v>
      </c>
      <c r="G62" s="65"/>
      <c r="H62" s="35" t="s">
        <v>151</v>
      </c>
      <c r="K62" s="65"/>
      <c r="L62" s="35" t="s">
        <v>152</v>
      </c>
      <c r="P62" s="65"/>
      <c r="Q62" s="35" t="s">
        <v>161</v>
      </c>
      <c r="X62" s="65"/>
      <c r="Y62" s="35" t="s">
        <v>162</v>
      </c>
      <c r="AK62" s="2"/>
      <c r="AL62" s="109">
        <f>IF(AND(ISBLANK(G62),ISBLANK(K62),ISBLANK(P62),ISBLANK(X62),ISBLANK(G64)),1,2)</f>
        <v>1</v>
      </c>
      <c r="AP62" s="2"/>
      <c r="AR62" s="35"/>
      <c r="AS62" s="35"/>
      <c r="AT62" s="35"/>
      <c r="AU62" s="35"/>
      <c r="AV62" s="35"/>
      <c r="AW62" s="35"/>
      <c r="AX62" s="35"/>
      <c r="AY62" s="35"/>
      <c r="AZ62" s="35"/>
      <c r="BA62" s="35"/>
      <c r="BB62" s="35"/>
      <c r="BC62" s="107"/>
      <c r="BD62" s="144"/>
      <c r="BE62" s="107"/>
      <c r="BF62" s="35"/>
      <c r="BG62" s="144"/>
      <c r="BH62" s="35"/>
      <c r="BI62" s="144"/>
      <c r="BJ62" s="144"/>
      <c r="BK62" s="35"/>
      <c r="BL62" s="145"/>
      <c r="BM62" s="145"/>
      <c r="BN62" s="107"/>
      <c r="BO62" s="107"/>
      <c r="BP62" s="107"/>
      <c r="BQ62" s="107"/>
      <c r="BR62" s="107"/>
      <c r="BS62" s="107"/>
      <c r="BT62" s="20"/>
      <c r="BU62" s="20"/>
      <c r="BV62" s="20"/>
      <c r="BW62" s="20"/>
      <c r="BX62" s="20"/>
      <c r="BY62" s="20"/>
      <c r="BZ62" s="20"/>
      <c r="CA62" s="20"/>
      <c r="CB62" s="20"/>
      <c r="CC62" s="20"/>
      <c r="CD62" s="35"/>
    </row>
    <row r="63" spans="2:82" ht="4.95" customHeight="1" x14ac:dyDescent="0.3">
      <c r="J63" s="4"/>
      <c r="N63" s="4"/>
      <c r="S63" s="4"/>
      <c r="V63" s="2"/>
      <c r="W63" s="7"/>
      <c r="X63" s="7"/>
      <c r="Y63" s="7"/>
      <c r="Z63" s="7"/>
      <c r="AC63" s="7"/>
      <c r="AD63" s="7"/>
      <c r="AE63" s="7"/>
      <c r="AF63" s="7"/>
      <c r="AG63" s="7"/>
      <c r="AH63" s="7"/>
      <c r="AI63" s="7"/>
      <c r="AJ63" s="7"/>
      <c r="AK63" s="2"/>
      <c r="AP63" s="2"/>
      <c r="AQ63" s="107"/>
      <c r="AR63" s="35"/>
      <c r="AS63" s="35"/>
      <c r="AT63" s="35"/>
      <c r="AU63" s="35"/>
      <c r="AV63" s="35"/>
      <c r="AW63" s="35"/>
      <c r="AX63" s="35"/>
      <c r="AY63" s="35"/>
      <c r="AZ63" s="35"/>
      <c r="BA63" s="35"/>
      <c r="BB63" s="35"/>
      <c r="BC63" s="107"/>
      <c r="BD63" s="144"/>
      <c r="BE63" s="107"/>
      <c r="BF63" s="35"/>
      <c r="BG63" s="35"/>
      <c r="BH63" s="35"/>
      <c r="BI63" s="35"/>
      <c r="BJ63" s="35"/>
      <c r="BK63" s="35"/>
      <c r="BL63" s="35"/>
      <c r="BM63" s="107"/>
      <c r="BN63" s="107"/>
      <c r="BO63" s="107"/>
      <c r="BP63" s="107"/>
      <c r="BQ63" s="107"/>
      <c r="BR63" s="107"/>
      <c r="BS63" s="107"/>
      <c r="BT63" s="20"/>
      <c r="BU63" s="20"/>
      <c r="BV63" s="20"/>
      <c r="BW63" s="20"/>
      <c r="BX63" s="20"/>
      <c r="BY63" s="20"/>
      <c r="BZ63" s="20"/>
      <c r="CA63" s="20"/>
      <c r="CB63" s="20"/>
      <c r="CC63" s="20"/>
      <c r="CD63" s="35"/>
    </row>
    <row r="64" spans="2:82" ht="15" customHeight="1" x14ac:dyDescent="0.3">
      <c r="G64" s="65"/>
      <c r="H64" s="35" t="s">
        <v>153</v>
      </c>
      <c r="J64" s="2"/>
      <c r="K64" s="152"/>
      <c r="L64" s="152"/>
      <c r="M64" s="152"/>
      <c r="N64" s="152"/>
      <c r="O64" s="152"/>
      <c r="P64" s="152"/>
      <c r="Q64" s="152"/>
      <c r="R64" s="152"/>
      <c r="S64" s="152"/>
      <c r="T64" s="152"/>
      <c r="U64" s="152"/>
      <c r="V64" s="152"/>
      <c r="W64" s="152"/>
      <c r="X64" s="7"/>
      <c r="Y64" s="7"/>
      <c r="Z64" s="7"/>
      <c r="AC64" s="7"/>
      <c r="AD64" s="7"/>
      <c r="AE64" s="7"/>
      <c r="AF64" s="7"/>
      <c r="AG64" s="7"/>
      <c r="AH64" s="7"/>
      <c r="AI64" s="7"/>
      <c r="AJ64" s="7"/>
      <c r="AK64" s="2"/>
      <c r="AL64" s="109">
        <f>IF(ISBLANK(G64),1,2)</f>
        <v>1</v>
      </c>
      <c r="AP64" s="2"/>
      <c r="AQ64" s="107"/>
      <c r="AS64" s="113" t="s">
        <v>330</v>
      </c>
      <c r="AT64" s="35"/>
      <c r="AU64" s="35"/>
      <c r="AV64" s="35"/>
      <c r="AW64" s="35"/>
      <c r="AX64" s="35"/>
      <c r="AY64" s="35"/>
      <c r="AZ64" s="35"/>
      <c r="BA64" s="35"/>
      <c r="BB64" s="35"/>
      <c r="BC64" s="35"/>
      <c r="BD64" s="144"/>
      <c r="BE64" s="107"/>
      <c r="BF64" s="35"/>
      <c r="BG64" s="124" t="s">
        <v>292</v>
      </c>
      <c r="BH64" s="35"/>
      <c r="BI64" s="147" t="s">
        <v>292</v>
      </c>
      <c r="BJ64" s="147"/>
      <c r="BK64" s="35"/>
      <c r="BL64" s="147" t="s">
        <v>295</v>
      </c>
      <c r="BM64" s="147"/>
      <c r="BN64" s="107"/>
      <c r="BO64" s="107"/>
      <c r="BP64" s="107"/>
      <c r="BQ64" s="107"/>
      <c r="BR64" s="107"/>
      <c r="BS64" s="107"/>
      <c r="BT64" s="20"/>
      <c r="BU64" s="20"/>
      <c r="BV64" s="20"/>
      <c r="BW64" s="20"/>
      <c r="BX64" s="20"/>
      <c r="BY64" s="20"/>
      <c r="BZ64" s="20"/>
      <c r="CA64" s="20"/>
      <c r="CB64" s="20"/>
      <c r="CC64" s="20"/>
      <c r="CD64" s="35"/>
    </row>
    <row r="65" spans="2:82" ht="4.95" customHeight="1" thickBot="1" x14ac:dyDescent="0.35">
      <c r="K65" s="4"/>
      <c r="O65" s="4"/>
      <c r="T65" s="4"/>
      <c r="W65" s="2"/>
      <c r="X65" s="7"/>
      <c r="Y65" s="7"/>
      <c r="Z65" s="7"/>
      <c r="AA65" s="7"/>
      <c r="AB65" s="7"/>
      <c r="AC65" s="7"/>
      <c r="AD65" s="7"/>
      <c r="AE65" s="7"/>
      <c r="AF65" s="7"/>
      <c r="AG65" s="7"/>
      <c r="AH65" s="7"/>
      <c r="AI65" s="7"/>
      <c r="AJ65" s="7"/>
      <c r="AK65" s="2"/>
      <c r="AP65" s="2"/>
      <c r="AQ65" s="107"/>
      <c r="AR65" s="35"/>
      <c r="AS65" s="35"/>
      <c r="AT65" s="35"/>
      <c r="AU65" s="35"/>
      <c r="AV65" s="35"/>
      <c r="AW65" s="35"/>
      <c r="AX65" s="35"/>
      <c r="AY65" s="35"/>
      <c r="AZ65" s="35"/>
      <c r="BA65" s="35"/>
      <c r="BB65" s="35"/>
      <c r="BC65" s="136"/>
      <c r="BD65" s="136"/>
      <c r="BE65" s="136"/>
      <c r="BF65" s="136"/>
      <c r="BG65" s="136"/>
      <c r="BH65" s="136"/>
      <c r="BI65" s="136"/>
      <c r="BJ65" s="136"/>
      <c r="BK65" s="136"/>
      <c r="BL65" s="136"/>
      <c r="BM65" s="136"/>
      <c r="BN65" s="136"/>
      <c r="BO65" s="107"/>
      <c r="BP65" s="107"/>
      <c r="BQ65" s="107"/>
      <c r="BR65" s="107"/>
      <c r="BS65" s="107"/>
      <c r="BT65" s="20"/>
      <c r="BU65" s="20"/>
      <c r="BV65" s="20"/>
      <c r="BW65" s="20"/>
      <c r="BX65" s="20"/>
      <c r="BY65" s="20"/>
      <c r="BZ65" s="20"/>
      <c r="CA65" s="20"/>
      <c r="CB65" s="20"/>
      <c r="CC65" s="20"/>
      <c r="CD65" s="35"/>
    </row>
    <row r="66" spans="2:82" ht="15" customHeight="1" thickTop="1" x14ac:dyDescent="0.3">
      <c r="F66" s="2" t="s">
        <v>164</v>
      </c>
      <c r="G66" s="152"/>
      <c r="H66" s="152"/>
      <c r="I66" s="152"/>
      <c r="J66" s="152"/>
      <c r="K66" s="152"/>
      <c r="L66" s="152"/>
      <c r="M66" s="152"/>
      <c r="O66" s="4"/>
      <c r="S66" s="2" t="s">
        <v>165</v>
      </c>
      <c r="T66" s="152"/>
      <c r="U66" s="152"/>
      <c r="V66" s="152"/>
      <c r="W66" s="152"/>
      <c r="X66" s="152"/>
      <c r="Y66" s="152"/>
      <c r="Z66" s="152"/>
      <c r="AB66" s="7"/>
      <c r="AC66" s="7"/>
      <c r="AD66" s="7"/>
      <c r="AE66" s="7"/>
      <c r="AF66" s="7"/>
      <c r="AG66" s="7"/>
      <c r="AH66" s="7"/>
      <c r="AI66" s="7"/>
      <c r="AJ66" s="7"/>
      <c r="AK66" s="2"/>
      <c r="AP66" s="2"/>
      <c r="AQ66" s="107"/>
      <c r="AR66" s="35"/>
      <c r="AS66" s="132" t="s">
        <v>282</v>
      </c>
      <c r="AT66" s="133"/>
      <c r="AU66" s="133"/>
      <c r="AV66" s="133"/>
      <c r="AW66" s="133"/>
      <c r="AX66" s="133"/>
      <c r="AY66" s="133"/>
      <c r="AZ66" s="133"/>
      <c r="BA66" s="133"/>
      <c r="BB66" s="133"/>
      <c r="BC66" s="107"/>
      <c r="BD66" s="107" t="s">
        <v>284</v>
      </c>
      <c r="BE66" s="107"/>
      <c r="BF66" s="107"/>
      <c r="BG66" s="78">
        <v>4</v>
      </c>
      <c r="BH66" s="35"/>
      <c r="BI66" s="143">
        <v>2.5</v>
      </c>
      <c r="BJ66" s="143"/>
      <c r="BK66" s="107"/>
      <c r="BL66" s="143">
        <v>0.7</v>
      </c>
      <c r="BM66" s="143"/>
      <c r="BN66" s="107"/>
      <c r="BO66" s="107"/>
      <c r="BP66" s="107"/>
      <c r="BQ66" s="107"/>
      <c r="BR66" s="107"/>
      <c r="BS66" s="107"/>
      <c r="BT66" s="20"/>
      <c r="BU66" s="20"/>
      <c r="BV66" s="20"/>
      <c r="BW66" s="20"/>
      <c r="BX66" s="20"/>
      <c r="BY66" s="20"/>
      <c r="BZ66" s="20"/>
      <c r="CA66" s="20"/>
      <c r="CB66" s="20"/>
      <c r="CC66" s="20"/>
      <c r="CD66" s="35"/>
    </row>
    <row r="67" spans="2:82" ht="4.95" customHeight="1" x14ac:dyDescent="0.3">
      <c r="F67" s="2"/>
      <c r="K67" s="4"/>
      <c r="O67" s="4"/>
      <c r="S67" s="2"/>
      <c r="V67" s="2"/>
      <c r="W67" s="7"/>
      <c r="X67" s="7"/>
      <c r="Y67" s="7"/>
      <c r="Z67" s="7"/>
      <c r="AB67" s="7"/>
      <c r="AC67" s="7"/>
      <c r="AD67" s="7"/>
      <c r="AE67" s="7"/>
      <c r="AF67" s="7"/>
      <c r="AG67" s="7"/>
      <c r="AH67" s="7"/>
      <c r="AI67" s="7"/>
      <c r="AJ67" s="7"/>
      <c r="AK67" s="2"/>
      <c r="AP67" s="2"/>
      <c r="AQ67" s="107"/>
      <c r="AR67" s="35"/>
      <c r="AS67" s="35"/>
      <c r="AT67" s="35"/>
      <c r="AU67" s="35"/>
      <c r="AV67" s="35"/>
      <c r="AW67" s="35"/>
      <c r="AX67" s="35"/>
      <c r="AY67" s="35"/>
      <c r="AZ67" s="35"/>
      <c r="BA67" s="35"/>
      <c r="BB67" s="35"/>
      <c r="BC67" s="107"/>
      <c r="BD67" s="107"/>
      <c r="BE67" s="107"/>
      <c r="BF67" s="107"/>
      <c r="BG67" s="78"/>
      <c r="BH67" s="35"/>
      <c r="BI67" s="123"/>
      <c r="BJ67" s="123"/>
      <c r="BK67" s="107"/>
      <c r="BL67" s="123"/>
      <c r="BM67" s="123"/>
      <c r="BN67" s="107"/>
      <c r="BO67" s="107"/>
      <c r="BP67" s="107"/>
      <c r="BQ67" s="107"/>
      <c r="BR67" s="107"/>
      <c r="BS67" s="107"/>
      <c r="BT67" s="20"/>
      <c r="BU67" s="20"/>
      <c r="BV67" s="20"/>
      <c r="BW67" s="20"/>
      <c r="BX67" s="20"/>
      <c r="BY67" s="20"/>
      <c r="BZ67" s="20"/>
      <c r="CA67" s="20"/>
      <c r="CB67" s="20"/>
      <c r="CC67" s="20"/>
      <c r="CD67" s="35"/>
    </row>
    <row r="68" spans="2:82" ht="15" customHeight="1" x14ac:dyDescent="0.3">
      <c r="F68" s="2" t="s">
        <v>166</v>
      </c>
      <c r="G68" s="65"/>
      <c r="H68" s="35" t="s">
        <v>168</v>
      </c>
      <c r="K68" s="4"/>
      <c r="P68" s="65"/>
      <c r="Q68" s="35" t="s">
        <v>170</v>
      </c>
      <c r="S68" s="2"/>
      <c r="X68" s="65"/>
      <c r="Y68" s="7" t="s">
        <v>153</v>
      </c>
      <c r="Z68" s="7"/>
      <c r="AA68" s="7"/>
      <c r="AB68" s="152"/>
      <c r="AC68" s="152"/>
      <c r="AD68" s="152"/>
      <c r="AE68" s="152"/>
      <c r="AF68" s="152"/>
      <c r="AG68" s="7"/>
      <c r="AH68" s="7"/>
      <c r="AI68" s="7"/>
      <c r="AJ68" s="7"/>
      <c r="AK68" s="2"/>
      <c r="AL68" s="109">
        <f>IF(AND(ISBLANK(G68),ISBLANK(P68),ISBLANK(X68)),1,2)</f>
        <v>1</v>
      </c>
      <c r="AM68" s="109">
        <f>IF(ISBLANK(X68),1,2)</f>
        <v>1</v>
      </c>
      <c r="AP68" s="2"/>
      <c r="AQ68" s="107"/>
      <c r="AR68" s="35"/>
      <c r="AS68" s="35"/>
      <c r="AT68" s="35"/>
      <c r="AU68" s="35"/>
      <c r="AV68" s="35"/>
      <c r="AW68" s="35"/>
      <c r="AX68" s="35"/>
      <c r="AY68" s="35"/>
      <c r="AZ68" s="35"/>
      <c r="BA68" s="35"/>
      <c r="BB68" s="35"/>
      <c r="BC68" s="107"/>
      <c r="BD68" s="107" t="s">
        <v>285</v>
      </c>
      <c r="BE68" s="107"/>
      <c r="BF68" s="107"/>
      <c r="BG68" s="78">
        <v>5</v>
      </c>
      <c r="BH68" s="35"/>
      <c r="BI68" s="143">
        <v>3</v>
      </c>
      <c r="BJ68" s="143"/>
      <c r="BK68" s="107"/>
      <c r="BL68" s="143">
        <v>1.1000000000000001</v>
      </c>
      <c r="BM68" s="143"/>
      <c r="BN68" s="107"/>
      <c r="BO68" s="107"/>
      <c r="BP68" s="107"/>
      <c r="BQ68" s="107"/>
      <c r="BR68" s="107"/>
      <c r="BS68" s="107"/>
      <c r="BT68" s="20"/>
      <c r="BU68" s="20"/>
      <c r="BV68" s="20"/>
      <c r="BW68" s="20"/>
      <c r="BX68" s="20"/>
      <c r="BY68" s="20"/>
      <c r="BZ68" s="20"/>
      <c r="CA68" s="20"/>
      <c r="CB68" s="20"/>
      <c r="CC68" s="20"/>
      <c r="CD68" s="35"/>
    </row>
    <row r="69" spans="2:82" ht="4.95" customHeight="1" x14ac:dyDescent="0.3">
      <c r="F69" s="2"/>
      <c r="K69" s="4"/>
      <c r="P69" s="4"/>
      <c r="S69" s="2"/>
      <c r="X69" s="2"/>
      <c r="Y69" s="7"/>
      <c r="Z69" s="7"/>
      <c r="AA69" s="7"/>
      <c r="AB69" s="7"/>
      <c r="AC69" s="7"/>
      <c r="AD69" s="7"/>
      <c r="AE69" s="7"/>
      <c r="AF69" s="7"/>
      <c r="AG69" s="7"/>
      <c r="AH69" s="7"/>
      <c r="AI69" s="7"/>
      <c r="AJ69" s="7"/>
      <c r="AK69" s="2"/>
      <c r="AP69" s="2"/>
      <c r="AQ69" s="107"/>
      <c r="AR69" s="35"/>
      <c r="AS69" s="35"/>
      <c r="AT69" s="35"/>
      <c r="AU69" s="35"/>
      <c r="AV69" s="35"/>
      <c r="AW69" s="35"/>
      <c r="AX69" s="35"/>
      <c r="AY69" s="35"/>
      <c r="AZ69" s="35"/>
      <c r="BA69" s="35"/>
      <c r="BB69" s="35"/>
      <c r="BC69" s="107"/>
      <c r="BD69" s="107"/>
      <c r="BE69" s="107"/>
      <c r="BF69" s="107"/>
      <c r="BG69" s="78"/>
      <c r="BH69" s="35"/>
      <c r="BI69" s="123"/>
      <c r="BJ69" s="123"/>
      <c r="BK69" s="107"/>
      <c r="BL69" s="123"/>
      <c r="BM69" s="123"/>
      <c r="BN69" s="107"/>
      <c r="BO69" s="107"/>
      <c r="BP69" s="107"/>
      <c r="BQ69" s="107"/>
      <c r="BR69" s="107"/>
      <c r="BS69" s="107"/>
      <c r="BT69" s="20"/>
      <c r="BU69" s="20"/>
      <c r="BV69" s="20"/>
      <c r="BW69" s="20"/>
      <c r="BX69" s="20"/>
      <c r="BY69" s="20"/>
      <c r="BZ69" s="20"/>
      <c r="CA69" s="20"/>
      <c r="CB69" s="20"/>
      <c r="CC69" s="20"/>
      <c r="CD69" s="35"/>
    </row>
    <row r="70" spans="2:82" ht="15" customHeight="1" x14ac:dyDescent="0.3">
      <c r="F70" s="2" t="s">
        <v>167</v>
      </c>
      <c r="G70" s="65"/>
      <c r="H70" s="35" t="s">
        <v>169</v>
      </c>
      <c r="K70" s="4"/>
      <c r="P70" s="65"/>
      <c r="Q70" s="35" t="s">
        <v>171</v>
      </c>
      <c r="S70" s="2"/>
      <c r="X70" s="65"/>
      <c r="Y70" s="7" t="s">
        <v>153</v>
      </c>
      <c r="Z70" s="7"/>
      <c r="AA70" s="7"/>
      <c r="AB70" s="152"/>
      <c r="AC70" s="152"/>
      <c r="AD70" s="152"/>
      <c r="AE70" s="152"/>
      <c r="AF70" s="152"/>
      <c r="AG70" s="7"/>
      <c r="AH70" s="7"/>
      <c r="AI70" s="7"/>
      <c r="AJ70" s="7"/>
      <c r="AK70" s="2"/>
      <c r="AL70" s="109">
        <f>IF(AND(ISBLANK(G70),ISBLANK(P70),ISBLANK(X70)),1,2)</f>
        <v>1</v>
      </c>
      <c r="AM70" s="109">
        <f>IF(ISBLANK(X70),1,2)</f>
        <v>1</v>
      </c>
      <c r="AN70" s="109">
        <f>IF(ISBLANK(G70),1,2)</f>
        <v>1</v>
      </c>
      <c r="AO70" s="19"/>
      <c r="AP70" s="2"/>
      <c r="AQ70" s="107"/>
      <c r="AR70" s="35"/>
      <c r="AS70" s="35"/>
      <c r="AT70" s="35"/>
      <c r="AU70" s="35"/>
      <c r="AV70" s="35"/>
      <c r="AW70" s="35"/>
      <c r="AX70" s="35"/>
      <c r="AY70" s="35"/>
      <c r="AZ70" s="35"/>
      <c r="BA70" s="35"/>
      <c r="BB70" s="35"/>
      <c r="BC70" s="107"/>
      <c r="BD70" s="107" t="s">
        <v>286</v>
      </c>
      <c r="BE70" s="107"/>
      <c r="BF70" s="107"/>
      <c r="BG70" s="78">
        <v>6</v>
      </c>
      <c r="BH70" s="35"/>
      <c r="BI70" s="143">
        <v>3.5</v>
      </c>
      <c r="BJ70" s="143"/>
      <c r="BK70" s="107"/>
      <c r="BL70" s="143">
        <v>1.6</v>
      </c>
      <c r="BM70" s="143"/>
      <c r="BN70" s="107"/>
      <c r="BO70" s="107"/>
      <c r="BP70" s="107"/>
      <c r="BQ70" s="107"/>
      <c r="BR70" s="107"/>
      <c r="BS70" s="107"/>
      <c r="BT70" s="20"/>
      <c r="BU70" s="20"/>
      <c r="BV70" s="20"/>
      <c r="BW70" s="20"/>
      <c r="BX70" s="20"/>
      <c r="BY70" s="20"/>
      <c r="BZ70" s="20"/>
      <c r="CA70" s="20"/>
      <c r="CB70" s="20"/>
      <c r="CC70" s="20"/>
      <c r="CD70" s="35"/>
    </row>
    <row r="71" spans="2:82" ht="4.95" customHeight="1" x14ac:dyDescent="0.3">
      <c r="F71" s="2"/>
      <c r="K71" s="4"/>
      <c r="O71" s="4"/>
      <c r="S71" s="2"/>
      <c r="V71" s="2"/>
      <c r="W71" s="7"/>
      <c r="X71" s="7"/>
      <c r="Y71" s="7"/>
      <c r="Z71" s="7"/>
      <c r="AB71" s="7"/>
      <c r="AC71" s="7"/>
      <c r="AD71" s="7"/>
      <c r="AE71" s="7"/>
      <c r="AF71" s="7"/>
      <c r="AG71" s="7"/>
      <c r="AH71" s="7"/>
      <c r="AI71" s="7"/>
      <c r="AJ71" s="7"/>
      <c r="AK71" s="2"/>
      <c r="AP71" s="2"/>
      <c r="AQ71" s="107"/>
      <c r="AR71" s="35"/>
      <c r="AS71" s="35"/>
      <c r="AT71" s="35"/>
      <c r="AU71" s="35"/>
      <c r="AV71" s="35"/>
      <c r="AW71" s="35"/>
      <c r="AX71" s="35"/>
      <c r="AY71" s="35"/>
      <c r="AZ71" s="35"/>
      <c r="BA71" s="35"/>
      <c r="BB71" s="35"/>
      <c r="BC71" s="107"/>
      <c r="BD71" s="107"/>
      <c r="BE71" s="107"/>
      <c r="BF71" s="107"/>
      <c r="BG71" s="78"/>
      <c r="BH71" s="35"/>
      <c r="BI71" s="123"/>
      <c r="BJ71" s="123"/>
      <c r="BK71" s="107"/>
      <c r="BL71" s="123"/>
      <c r="BM71" s="123"/>
      <c r="BN71" s="107"/>
      <c r="BO71" s="107"/>
      <c r="BP71" s="107"/>
      <c r="BQ71" s="107"/>
      <c r="BR71" s="107"/>
      <c r="BS71" s="107"/>
      <c r="BT71" s="20"/>
      <c r="BU71" s="20"/>
      <c r="BV71" s="20"/>
      <c r="BW71" s="20"/>
      <c r="BX71" s="20"/>
      <c r="BY71" s="20"/>
      <c r="BZ71" s="20"/>
      <c r="CA71" s="20"/>
      <c r="CB71" s="20"/>
      <c r="CC71" s="20"/>
      <c r="CD71" s="35"/>
    </row>
    <row r="72" spans="2:82" ht="15" customHeight="1" x14ac:dyDescent="0.3">
      <c r="F72" s="2"/>
      <c r="O72" s="4"/>
      <c r="S72" s="2" t="s">
        <v>277</v>
      </c>
      <c r="U72" s="65"/>
      <c r="V72" s="35" t="s">
        <v>94</v>
      </c>
      <c r="W72" s="2"/>
      <c r="X72" s="65"/>
      <c r="Y72" s="35" t="s">
        <v>95</v>
      </c>
      <c r="Z72" s="7"/>
      <c r="AB72" s="7"/>
      <c r="AC72" s="7"/>
      <c r="AD72" s="7"/>
      <c r="AJ72" s="7"/>
      <c r="AK72" s="2"/>
      <c r="AL72" s="109">
        <f>IF(AND(ISBLANK(U72),ISBLANK(X72)),1,2)</f>
        <v>1</v>
      </c>
      <c r="AM72" s="109">
        <f>IF(ISBLANK(X72),1,2)</f>
        <v>1</v>
      </c>
      <c r="AN72" s="109">
        <f>AL72+AM72</f>
        <v>2</v>
      </c>
      <c r="AO72" s="19"/>
      <c r="AP72" s="2"/>
      <c r="AQ72" s="107"/>
      <c r="AR72" s="35"/>
      <c r="AS72" s="35"/>
      <c r="AT72" s="35"/>
      <c r="AU72" s="35"/>
      <c r="AV72" s="35"/>
      <c r="AW72" s="35"/>
      <c r="AX72" s="35"/>
      <c r="AY72" s="35"/>
      <c r="AZ72" s="35"/>
      <c r="BA72" s="35"/>
      <c r="BB72" s="35"/>
      <c r="BC72" s="107"/>
      <c r="BD72" s="107" t="s">
        <v>287</v>
      </c>
      <c r="BE72" s="107"/>
      <c r="BF72" s="107"/>
      <c r="BG72" s="78">
        <v>8</v>
      </c>
      <c r="BH72" s="35"/>
      <c r="BI72" s="143">
        <v>4.8</v>
      </c>
      <c r="BJ72" s="143"/>
      <c r="BK72" s="107"/>
      <c r="BL72" s="143">
        <v>2.8</v>
      </c>
      <c r="BM72" s="143"/>
      <c r="BN72" s="107"/>
      <c r="BO72" s="107"/>
      <c r="BP72" s="107"/>
      <c r="BQ72" s="107"/>
      <c r="BR72" s="107"/>
      <c r="BS72" s="107"/>
      <c r="BT72" s="20"/>
      <c r="BU72" s="20"/>
      <c r="BV72" s="20"/>
      <c r="BW72" s="20"/>
      <c r="BX72" s="20"/>
      <c r="BY72" s="20"/>
      <c r="BZ72" s="20"/>
      <c r="CA72" s="20"/>
      <c r="CB72" s="20"/>
      <c r="CC72" s="20"/>
      <c r="CD72" s="35"/>
    </row>
    <row r="73" spans="2:82" ht="4.95" customHeight="1" x14ac:dyDescent="0.3">
      <c r="F73" s="2"/>
      <c r="O73" s="4"/>
      <c r="S73" s="2"/>
      <c r="Y73" s="4"/>
      <c r="Z73" s="7"/>
      <c r="AB73" s="7"/>
      <c r="AC73" s="7"/>
      <c r="AD73" s="7"/>
      <c r="AJ73" s="7"/>
      <c r="AK73" s="2"/>
      <c r="AP73" s="2"/>
      <c r="AQ73" s="107"/>
      <c r="AR73" s="35"/>
      <c r="AS73" s="35"/>
      <c r="AT73" s="35"/>
      <c r="AU73" s="35"/>
      <c r="AV73" s="35"/>
      <c r="AW73" s="35"/>
      <c r="AX73" s="35"/>
      <c r="AY73" s="35"/>
      <c r="AZ73" s="35"/>
      <c r="BA73" s="35"/>
      <c r="BB73" s="35"/>
      <c r="BC73" s="107"/>
      <c r="BD73" s="107"/>
      <c r="BE73" s="107"/>
      <c r="BF73" s="107"/>
      <c r="BG73" s="78"/>
      <c r="BH73" s="35"/>
      <c r="BI73" s="123"/>
      <c r="BJ73" s="123"/>
      <c r="BK73" s="107"/>
      <c r="BL73" s="123"/>
      <c r="BM73" s="123"/>
      <c r="BN73" s="107"/>
      <c r="BO73" s="107"/>
      <c r="BP73" s="107"/>
      <c r="BQ73" s="107"/>
      <c r="BR73" s="107"/>
      <c r="BS73" s="107"/>
      <c r="BT73" s="20"/>
      <c r="BU73" s="20"/>
      <c r="BV73" s="20"/>
      <c r="BW73" s="20"/>
      <c r="BX73" s="20"/>
      <c r="BY73" s="20"/>
      <c r="BZ73" s="20"/>
      <c r="CA73" s="20"/>
      <c r="CB73" s="20"/>
      <c r="CC73" s="20"/>
      <c r="CD73" s="35"/>
    </row>
    <row r="74" spans="2:82" ht="15" customHeight="1" x14ac:dyDescent="0.3">
      <c r="F74" s="2"/>
      <c r="O74" s="4"/>
      <c r="S74" s="2" t="s">
        <v>347</v>
      </c>
      <c r="U74" s="65"/>
      <c r="V74" s="35" t="s">
        <v>94</v>
      </c>
      <c r="X74" s="65"/>
      <c r="Y74" s="35" t="s">
        <v>95</v>
      </c>
      <c r="Z74" s="7"/>
      <c r="AB74" s="7"/>
      <c r="AC74" s="7"/>
      <c r="AD74" s="7"/>
      <c r="AJ74" s="7"/>
      <c r="AK74" s="2"/>
      <c r="AL74" s="109">
        <f>IF(AND(ISBLANK(U74),ISBLANK(X74)),1,2)</f>
        <v>1</v>
      </c>
      <c r="AM74" s="109">
        <f>IF(ISBLANK(X74),1,2)</f>
        <v>1</v>
      </c>
      <c r="AN74" s="109">
        <f>AL74+AM74</f>
        <v>2</v>
      </c>
      <c r="AO74" s="19"/>
      <c r="AP74" s="2"/>
      <c r="AQ74" s="107"/>
      <c r="AR74" s="35"/>
      <c r="AS74" s="35"/>
      <c r="AT74" s="35"/>
      <c r="AU74" s="35"/>
      <c r="AV74" s="35"/>
      <c r="AW74" s="35"/>
      <c r="AX74" s="35"/>
      <c r="AY74" s="35"/>
      <c r="AZ74" s="35"/>
      <c r="BA74" s="35"/>
      <c r="BB74" s="35"/>
      <c r="BC74" s="107"/>
      <c r="BD74" s="107" t="s">
        <v>288</v>
      </c>
      <c r="BE74" s="107"/>
      <c r="BF74" s="107"/>
      <c r="BG74" s="78">
        <v>10</v>
      </c>
      <c r="BH74" s="35"/>
      <c r="BI74" s="143">
        <v>6.2</v>
      </c>
      <c r="BJ74" s="143"/>
      <c r="BK74" s="107"/>
      <c r="BL74" s="143">
        <v>4.4000000000000004</v>
      </c>
      <c r="BM74" s="143"/>
      <c r="BN74" s="107"/>
      <c r="BO74" s="107"/>
      <c r="BP74" s="107"/>
      <c r="BQ74" s="107"/>
      <c r="BR74" s="107"/>
      <c r="BS74" s="107"/>
      <c r="BT74" s="20"/>
      <c r="BU74" s="20"/>
      <c r="BV74" s="20"/>
      <c r="BW74" s="20"/>
      <c r="BX74" s="20"/>
      <c r="BY74" s="20"/>
      <c r="BZ74" s="20"/>
      <c r="CA74" s="20"/>
      <c r="CB74" s="20"/>
      <c r="CC74" s="20"/>
      <c r="CD74" s="35"/>
    </row>
    <row r="75" spans="2:82" ht="4.95" customHeight="1" x14ac:dyDescent="0.3">
      <c r="F75" s="2"/>
      <c r="O75" s="4"/>
      <c r="R75" s="2"/>
      <c r="S75" s="2"/>
      <c r="T75" s="4"/>
      <c r="W75" s="4"/>
      <c r="Y75" s="7"/>
      <c r="Z75" s="7"/>
      <c r="AB75" s="7"/>
      <c r="AC75" s="7"/>
      <c r="AD75" s="7"/>
      <c r="AJ75" s="7"/>
      <c r="AK75" s="2"/>
      <c r="AP75" s="2"/>
      <c r="AQ75" s="107"/>
      <c r="AR75" s="35"/>
      <c r="AS75" s="35"/>
      <c r="AT75" s="35"/>
      <c r="AU75" s="35"/>
      <c r="AV75" s="35"/>
      <c r="AW75" s="35"/>
      <c r="AX75" s="35"/>
      <c r="AY75" s="35"/>
      <c r="AZ75" s="35"/>
      <c r="BA75" s="35"/>
      <c r="BB75" s="35"/>
      <c r="BC75" s="107"/>
      <c r="BD75" s="107"/>
      <c r="BE75" s="107"/>
      <c r="BF75" s="107"/>
      <c r="BG75" s="78"/>
      <c r="BH75" s="35"/>
      <c r="BI75" s="123"/>
      <c r="BJ75" s="123"/>
      <c r="BK75" s="107"/>
      <c r="BL75" s="123"/>
      <c r="BM75" s="123"/>
      <c r="BN75" s="107"/>
      <c r="BO75" s="107"/>
      <c r="BP75" s="107"/>
      <c r="BQ75" s="107"/>
      <c r="BR75" s="107"/>
      <c r="BS75" s="107"/>
      <c r="BT75" s="20"/>
      <c r="BU75" s="20"/>
      <c r="BV75" s="20"/>
      <c r="BW75" s="20"/>
      <c r="BX75" s="20"/>
      <c r="BY75" s="20"/>
      <c r="BZ75" s="20"/>
      <c r="CA75" s="20"/>
      <c r="CB75" s="20"/>
      <c r="CC75" s="20"/>
      <c r="CD75" s="35"/>
    </row>
    <row r="76" spans="2:82" ht="15" customHeight="1" x14ac:dyDescent="0.3">
      <c r="F76" s="2"/>
      <c r="J76" s="2" t="s">
        <v>179</v>
      </c>
      <c r="K76" s="65"/>
      <c r="L76" s="35" t="s">
        <v>180</v>
      </c>
      <c r="Q76" s="65"/>
      <c r="R76" s="35" t="s">
        <v>181</v>
      </c>
      <c r="S76" s="2"/>
      <c r="T76" s="2"/>
      <c r="X76" s="65"/>
      <c r="Y76" s="35" t="s">
        <v>199</v>
      </c>
      <c r="AB76" s="7"/>
      <c r="AC76" s="7"/>
      <c r="AD76" s="7"/>
      <c r="AJ76" s="7"/>
      <c r="AK76" s="2"/>
      <c r="AL76" s="109">
        <f>IF(AND(ISBLANK(K76),ISBLANK(Q76),ISBLANK(X76),ISBLANK(K78)),1,2)</f>
        <v>1</v>
      </c>
      <c r="AP76" s="2"/>
      <c r="AQ76" s="107"/>
      <c r="AR76" s="35"/>
      <c r="AS76" s="35"/>
      <c r="AT76" s="35"/>
      <c r="AU76" s="35"/>
      <c r="AV76" s="35"/>
      <c r="AW76" s="35"/>
      <c r="AX76" s="35"/>
      <c r="AY76" s="35"/>
      <c r="AZ76" s="35"/>
      <c r="BA76" s="35"/>
      <c r="BB76" s="35"/>
      <c r="BC76" s="107"/>
      <c r="BD76" s="107" t="s">
        <v>289</v>
      </c>
      <c r="BE76" s="107"/>
      <c r="BF76" s="107"/>
      <c r="BG76" s="78">
        <v>12</v>
      </c>
      <c r="BH76" s="35"/>
      <c r="BI76" s="143">
        <v>7.5</v>
      </c>
      <c r="BJ76" s="143"/>
      <c r="BK76" s="107"/>
      <c r="BL76" s="143">
        <v>6.3</v>
      </c>
      <c r="BM76" s="143"/>
      <c r="BN76" s="107"/>
      <c r="BO76" s="107"/>
      <c r="BP76" s="107"/>
      <c r="BQ76" s="107"/>
      <c r="BR76" s="107"/>
      <c r="BS76" s="107"/>
      <c r="BT76" s="20"/>
      <c r="BU76" s="20"/>
      <c r="BV76" s="20"/>
      <c r="BW76" s="20"/>
      <c r="BX76" s="20"/>
      <c r="BY76" s="20"/>
      <c r="BZ76" s="20"/>
      <c r="CA76" s="20"/>
      <c r="CB76" s="20"/>
      <c r="CC76" s="20"/>
      <c r="CD76" s="35"/>
    </row>
    <row r="77" spans="2:82" ht="4.95" customHeight="1" x14ac:dyDescent="0.3">
      <c r="F77" s="2"/>
      <c r="P77" s="4"/>
      <c r="R77" s="2"/>
      <c r="S77" s="2"/>
      <c r="T77" s="4"/>
      <c r="W77" s="4"/>
      <c r="Y77" s="7"/>
      <c r="Z77" s="7"/>
      <c r="AB77" s="7"/>
      <c r="AC77" s="7"/>
      <c r="AD77" s="7"/>
      <c r="AJ77" s="7"/>
      <c r="AK77" s="2"/>
      <c r="AP77" s="2"/>
      <c r="AQ77" s="107"/>
      <c r="AR77" s="35"/>
      <c r="AS77" s="35"/>
      <c r="AT77" s="35"/>
      <c r="AU77" s="35"/>
      <c r="AV77" s="35"/>
      <c r="AW77" s="35"/>
      <c r="AX77" s="35"/>
      <c r="AY77" s="35"/>
      <c r="AZ77" s="35"/>
      <c r="BA77" s="35"/>
      <c r="BB77" s="35"/>
      <c r="BC77" s="107"/>
      <c r="BN77" s="107"/>
      <c r="BO77" s="107"/>
      <c r="BP77" s="107"/>
      <c r="BQ77" s="107"/>
      <c r="BR77" s="107"/>
      <c r="BS77" s="107"/>
      <c r="BT77" s="20"/>
      <c r="BU77" s="20"/>
      <c r="BV77" s="20"/>
      <c r="BW77" s="20"/>
      <c r="BX77" s="20"/>
      <c r="BY77" s="20"/>
      <c r="BZ77" s="20"/>
      <c r="CA77" s="20"/>
      <c r="CB77" s="20"/>
      <c r="CC77" s="20"/>
      <c r="CD77" s="35"/>
    </row>
    <row r="78" spans="2:82" ht="15" customHeight="1" x14ac:dyDescent="0.3">
      <c r="F78" s="2"/>
      <c r="K78" s="65"/>
      <c r="L78" s="35" t="s">
        <v>153</v>
      </c>
      <c r="O78" s="152"/>
      <c r="P78" s="152"/>
      <c r="Q78" s="152"/>
      <c r="R78" s="152"/>
      <c r="S78" s="152"/>
      <c r="T78" s="152"/>
      <c r="U78" s="152"/>
      <c r="W78" s="4"/>
      <c r="Y78" s="7"/>
      <c r="Z78" s="7"/>
      <c r="AB78" s="7"/>
      <c r="AC78" s="7"/>
      <c r="AD78" s="7"/>
      <c r="AJ78" s="7"/>
      <c r="AK78" s="2"/>
      <c r="AL78" s="109">
        <f>IF(ISBLANK(K78),1,2)</f>
        <v>1</v>
      </c>
      <c r="AP78" s="2"/>
      <c r="AQ78" s="107"/>
      <c r="AR78" s="35"/>
      <c r="AS78" s="35"/>
      <c r="AT78" s="35"/>
      <c r="AU78" s="35"/>
      <c r="AV78" s="35"/>
      <c r="AW78" s="35"/>
      <c r="AX78" s="35"/>
      <c r="AY78" s="35"/>
      <c r="AZ78" s="35"/>
      <c r="BA78" s="35"/>
      <c r="BB78" s="35"/>
      <c r="BC78" s="107"/>
      <c r="BN78" s="107"/>
      <c r="BO78" s="107"/>
      <c r="BP78" s="107"/>
      <c r="BQ78" s="107"/>
      <c r="BR78" s="107"/>
      <c r="BS78" s="107"/>
      <c r="BT78" s="20"/>
      <c r="BU78" s="20"/>
      <c r="BV78" s="20"/>
      <c r="BW78" s="20"/>
      <c r="BX78" s="20"/>
      <c r="BY78" s="20"/>
      <c r="BZ78" s="20"/>
      <c r="CA78" s="20"/>
      <c r="CB78" s="20"/>
      <c r="CC78" s="20"/>
      <c r="CD78" s="35"/>
    </row>
    <row r="79" spans="2:82" ht="4.95" customHeight="1" x14ac:dyDescent="0.3">
      <c r="F79" s="2"/>
      <c r="O79" s="4"/>
      <c r="R79" s="2"/>
      <c r="S79" s="2"/>
      <c r="T79" s="4"/>
      <c r="W79" s="4"/>
      <c r="Y79" s="7"/>
      <c r="Z79" s="7"/>
      <c r="AB79" s="7"/>
      <c r="AC79" s="7"/>
      <c r="AD79" s="7"/>
      <c r="AJ79" s="7"/>
      <c r="AK79" s="2"/>
      <c r="AP79" s="2"/>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7"/>
      <c r="BQ79" s="107"/>
      <c r="BR79" s="107"/>
      <c r="BS79" s="107"/>
      <c r="BT79" s="20"/>
      <c r="BU79" s="20"/>
      <c r="BV79" s="20"/>
      <c r="BW79" s="20"/>
      <c r="BX79" s="20"/>
      <c r="BY79" s="20"/>
      <c r="BZ79" s="20"/>
      <c r="CA79" s="20"/>
      <c r="CB79" s="20"/>
      <c r="CC79" s="20"/>
      <c r="CD79" s="35"/>
    </row>
    <row r="80" spans="2:82" ht="15" customHeight="1" x14ac:dyDescent="0.3">
      <c r="B80" s="7" t="s">
        <v>174</v>
      </c>
      <c r="F80" s="2"/>
      <c r="O80" s="4"/>
      <c r="R80" s="2"/>
      <c r="S80" s="2"/>
      <c r="T80" s="4"/>
      <c r="W80" s="4"/>
      <c r="Y80" s="7"/>
      <c r="Z80" s="7"/>
      <c r="AB80" s="7"/>
      <c r="AC80" s="7"/>
      <c r="AD80" s="7"/>
      <c r="AJ80" s="7"/>
      <c r="AK80" s="2"/>
      <c r="AP80" s="2"/>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20"/>
      <c r="BU80" s="20"/>
      <c r="BV80" s="20"/>
      <c r="BW80" s="20"/>
      <c r="BX80" s="20"/>
      <c r="BY80" s="20"/>
      <c r="BZ80" s="20"/>
      <c r="CA80" s="20"/>
      <c r="CB80" s="20"/>
      <c r="CC80" s="20"/>
      <c r="CD80" s="35"/>
    </row>
    <row r="81" spans="2:82" ht="4.95" customHeight="1" thickBot="1" x14ac:dyDescent="0.35">
      <c r="B81" s="7"/>
      <c r="F81" s="2"/>
      <c r="O81" s="4"/>
      <c r="R81" s="2"/>
      <c r="S81" s="2"/>
      <c r="T81" s="4"/>
      <c r="W81" s="4"/>
      <c r="Y81" s="7"/>
      <c r="Z81" s="7"/>
      <c r="AB81" s="7"/>
      <c r="AC81" s="7"/>
      <c r="AD81" s="7"/>
      <c r="AJ81" s="7"/>
      <c r="AK81" s="2"/>
      <c r="AP81" s="2"/>
      <c r="AQ81" s="107"/>
      <c r="AR81" s="107"/>
      <c r="AS81" s="107"/>
      <c r="AT81" s="107"/>
      <c r="AU81" s="107"/>
      <c r="AV81" s="107"/>
      <c r="AW81" s="107"/>
      <c r="AX81" s="107"/>
      <c r="AY81" s="107"/>
      <c r="AZ81" s="107"/>
      <c r="BA81" s="107"/>
      <c r="BB81" s="107"/>
      <c r="BC81" s="107"/>
      <c r="BD81" s="107"/>
      <c r="BE81" s="107"/>
      <c r="BF81" s="107"/>
      <c r="BG81" s="107"/>
      <c r="BH81" s="107"/>
      <c r="BI81" s="107"/>
      <c r="BJ81" s="107"/>
      <c r="BK81" s="107"/>
      <c r="BL81" s="107"/>
      <c r="BM81" s="107"/>
      <c r="BN81" s="107"/>
      <c r="BO81" s="107"/>
      <c r="BP81" s="107"/>
      <c r="BQ81" s="107"/>
      <c r="BR81" s="107"/>
      <c r="BS81" s="107"/>
      <c r="BT81" s="20"/>
      <c r="BU81" s="20"/>
      <c r="BV81" s="20"/>
      <c r="BW81" s="20"/>
      <c r="BX81" s="20"/>
      <c r="BY81" s="20"/>
      <c r="BZ81" s="20"/>
      <c r="CA81" s="20"/>
      <c r="CB81" s="20"/>
      <c r="CC81" s="20"/>
      <c r="CD81" s="35"/>
    </row>
    <row r="82" spans="2:82" ht="15" customHeight="1" thickTop="1" x14ac:dyDescent="0.3">
      <c r="B82" s="35" t="s">
        <v>267</v>
      </c>
      <c r="F82" s="2"/>
      <c r="P82" s="2" t="s">
        <v>172</v>
      </c>
      <c r="Q82" s="148"/>
      <c r="R82" s="148"/>
      <c r="S82" s="148"/>
      <c r="T82" s="7" t="s">
        <v>186</v>
      </c>
      <c r="AE82" s="2" t="s">
        <v>255</v>
      </c>
      <c r="AF82" s="148"/>
      <c r="AG82" s="148"/>
      <c r="AH82" s="148"/>
      <c r="AI82" s="7" t="s">
        <v>177</v>
      </c>
      <c r="AJ82" s="7"/>
      <c r="AK82" s="2"/>
      <c r="AL82" s="109">
        <f>IF(ISBLANK(Q82),1,2)</f>
        <v>1</v>
      </c>
      <c r="AM82" s="109">
        <f>IF(ISBLANK(AF82),1,2)</f>
        <v>1</v>
      </c>
      <c r="AN82" s="109">
        <f>SUM(AL82,AM82,AL84,AM84,AM89)</f>
        <v>6</v>
      </c>
      <c r="AO82" s="109">
        <f>IF(ISBLANK(Q82),2,1)</f>
        <v>2</v>
      </c>
      <c r="AP82" s="2"/>
      <c r="AQ82" s="107"/>
      <c r="AR82" s="107"/>
      <c r="AS82" s="127" t="s">
        <v>296</v>
      </c>
      <c r="AT82" s="128"/>
      <c r="AU82" s="128"/>
      <c r="AV82" s="128"/>
      <c r="AW82" s="128"/>
      <c r="AX82" s="128"/>
      <c r="AY82" s="128"/>
      <c r="AZ82" s="128"/>
      <c r="BA82" s="128"/>
      <c r="BB82" s="128"/>
      <c r="BC82" s="128"/>
      <c r="BD82" s="128" t="s">
        <v>297</v>
      </c>
      <c r="BE82" s="128"/>
      <c r="BF82" s="128"/>
      <c r="BG82" s="129">
        <v>3</v>
      </c>
      <c r="BH82" s="128"/>
      <c r="BI82" s="139">
        <v>3.71</v>
      </c>
      <c r="BJ82" s="139"/>
      <c r="BK82" s="131"/>
      <c r="BL82" s="146">
        <v>0.4</v>
      </c>
      <c r="BM82" s="146"/>
      <c r="BN82" s="128"/>
      <c r="BO82" s="107"/>
      <c r="BP82" s="107"/>
      <c r="BQ82" s="107"/>
      <c r="BR82" s="107"/>
      <c r="BS82" s="107"/>
      <c r="BT82" s="20"/>
      <c r="BU82" s="20"/>
      <c r="BV82" s="20"/>
      <c r="BW82" s="20"/>
      <c r="BX82" s="20"/>
      <c r="BY82" s="20"/>
      <c r="BZ82" s="20"/>
      <c r="CA82" s="20"/>
      <c r="CB82" s="20"/>
      <c r="CC82" s="20"/>
      <c r="CD82" s="35"/>
    </row>
    <row r="83" spans="2:82" ht="4.95" customHeight="1" x14ac:dyDescent="0.3">
      <c r="F83" s="2"/>
      <c r="P83" s="2"/>
      <c r="T83" s="7"/>
      <c r="AE83" s="7"/>
      <c r="AF83" s="7"/>
      <c r="AG83" s="7"/>
      <c r="AJ83" s="7"/>
      <c r="AK83" s="2"/>
      <c r="AP83" s="2"/>
      <c r="AQ83" s="107"/>
      <c r="AR83" s="107"/>
      <c r="AS83" s="107"/>
      <c r="AT83" s="107"/>
      <c r="AU83" s="107"/>
      <c r="AV83" s="107"/>
      <c r="AW83" s="107"/>
      <c r="AX83" s="107"/>
      <c r="AY83" s="107"/>
      <c r="AZ83" s="107"/>
      <c r="BA83" s="107"/>
      <c r="BB83" s="107"/>
      <c r="BC83" s="107"/>
      <c r="BD83" s="107"/>
      <c r="BE83" s="107"/>
      <c r="BF83" s="107"/>
      <c r="BG83" s="78"/>
      <c r="BH83" s="107"/>
      <c r="BI83" s="38"/>
      <c r="BJ83" s="38"/>
      <c r="BK83" s="123"/>
      <c r="BL83" s="123"/>
      <c r="BM83" s="123"/>
      <c r="BN83" s="107"/>
      <c r="BO83" s="107"/>
      <c r="BP83" s="107"/>
      <c r="BQ83" s="107"/>
      <c r="BR83" s="107"/>
      <c r="BS83" s="107"/>
      <c r="BT83" s="20"/>
      <c r="BU83" s="20"/>
      <c r="BV83" s="20"/>
      <c r="BW83" s="20"/>
      <c r="BX83" s="20"/>
      <c r="BY83" s="20"/>
      <c r="BZ83" s="20"/>
      <c r="CA83" s="20"/>
      <c r="CB83" s="20"/>
      <c r="CC83" s="20"/>
      <c r="CD83" s="35"/>
    </row>
    <row r="84" spans="2:82" ht="15" customHeight="1" x14ac:dyDescent="0.3">
      <c r="F84" s="2"/>
      <c r="P84" s="2" t="s">
        <v>173</v>
      </c>
      <c r="Q84" s="148"/>
      <c r="R84" s="148"/>
      <c r="S84" s="148"/>
      <c r="T84" s="7" t="s">
        <v>186</v>
      </c>
      <c r="AE84" s="2" t="s">
        <v>254</v>
      </c>
      <c r="AF84" s="148"/>
      <c r="AG84" s="148"/>
      <c r="AH84" s="148"/>
      <c r="AI84" s="7" t="s">
        <v>177</v>
      </c>
      <c r="AJ84" s="7"/>
      <c r="AK84" s="2"/>
      <c r="AL84" s="109">
        <f>IF(ISBLANK(Q84),1,2)</f>
        <v>1</v>
      </c>
      <c r="AM84" s="109">
        <f>IF(ISBLANK(AF84),1,2)</f>
        <v>1</v>
      </c>
      <c r="AO84" s="109">
        <f>IF(ISBLANK(AF84),2,1)</f>
        <v>2</v>
      </c>
      <c r="AP84" s="2"/>
      <c r="AQ84" s="107"/>
      <c r="AR84" s="107"/>
      <c r="AS84" s="107"/>
      <c r="AT84" s="107"/>
      <c r="AU84" s="107"/>
      <c r="AV84" s="107"/>
      <c r="AW84" s="107"/>
      <c r="AX84" s="107"/>
      <c r="AY84" s="107"/>
      <c r="AZ84" s="107"/>
      <c r="BA84" s="107"/>
      <c r="BB84" s="107"/>
      <c r="BC84" s="107"/>
      <c r="BD84" s="107" t="s">
        <v>298</v>
      </c>
      <c r="BE84" s="107"/>
      <c r="BF84" s="107"/>
      <c r="BG84" s="78">
        <v>4</v>
      </c>
      <c r="BH84" s="107"/>
      <c r="BI84" s="140">
        <v>4.97</v>
      </c>
      <c r="BJ84" s="140"/>
      <c r="BK84" s="123"/>
      <c r="BL84" s="143">
        <v>0.7</v>
      </c>
      <c r="BM84" s="143"/>
      <c r="BN84" s="107"/>
      <c r="BO84" s="107"/>
      <c r="BP84" s="107"/>
      <c r="BQ84" s="107"/>
      <c r="BR84" s="107"/>
      <c r="BS84" s="107"/>
      <c r="BT84" s="20"/>
      <c r="BU84" s="20"/>
      <c r="BV84" s="20"/>
      <c r="BW84" s="20"/>
      <c r="BX84" s="20"/>
      <c r="BY84" s="20"/>
      <c r="BZ84" s="20"/>
      <c r="CA84" s="20"/>
      <c r="CB84" s="20"/>
      <c r="CC84" s="20"/>
      <c r="CD84" s="35"/>
    </row>
    <row r="85" spans="2:82" ht="4.95" customHeight="1" x14ac:dyDescent="0.3">
      <c r="F85" s="2"/>
      <c r="O85" s="4"/>
      <c r="R85" s="2"/>
      <c r="S85" s="2"/>
      <c r="T85" s="4"/>
      <c r="W85" s="4"/>
      <c r="Y85" s="7"/>
      <c r="Z85" s="7"/>
      <c r="AJ85" s="7"/>
      <c r="AK85" s="2"/>
      <c r="AP85" s="2"/>
      <c r="AQ85" s="107"/>
      <c r="AR85" s="107"/>
      <c r="AS85" s="107"/>
      <c r="AT85" s="107"/>
      <c r="AU85" s="107"/>
      <c r="AV85" s="107"/>
      <c r="AW85" s="107"/>
      <c r="AX85" s="107"/>
      <c r="AY85" s="107"/>
      <c r="AZ85" s="107"/>
      <c r="BA85" s="107"/>
      <c r="BB85" s="107"/>
      <c r="BC85" s="107"/>
      <c r="BD85" s="107"/>
      <c r="BE85" s="107"/>
      <c r="BF85" s="107"/>
      <c r="BG85" s="78"/>
      <c r="BH85" s="107"/>
      <c r="BI85" s="38"/>
      <c r="BJ85" s="38"/>
      <c r="BK85" s="123"/>
      <c r="BL85" s="123"/>
      <c r="BM85" s="123"/>
      <c r="BN85" s="107"/>
      <c r="BO85" s="107"/>
      <c r="BP85" s="107"/>
      <c r="BQ85" s="107"/>
      <c r="BR85" s="107"/>
      <c r="BS85" s="107"/>
      <c r="BT85" s="20"/>
      <c r="BU85" s="20"/>
      <c r="BV85" s="20"/>
      <c r="BW85" s="20"/>
      <c r="BX85" s="20"/>
      <c r="BY85" s="20"/>
      <c r="BZ85" s="20"/>
      <c r="CA85" s="20"/>
      <c r="CB85" s="20"/>
      <c r="CC85" s="20"/>
      <c r="CD85" s="35"/>
    </row>
    <row r="86" spans="2:82" ht="15" customHeight="1" x14ac:dyDescent="0.3">
      <c r="B86" s="35" t="s">
        <v>178</v>
      </c>
      <c r="F86" s="2"/>
      <c r="AE86" s="2" t="s">
        <v>317</v>
      </c>
      <c r="AF86" s="142">
        <f>IF(OR(AF84=0,AN88=0),0,AF84/AN88*12)</f>
        <v>0</v>
      </c>
      <c r="AG86" s="142"/>
      <c r="AH86" s="142"/>
      <c r="AI86" s="35" t="s">
        <v>36</v>
      </c>
      <c r="AJ86" s="7"/>
      <c r="AK86" s="2"/>
      <c r="AP86" s="2"/>
      <c r="AQ86" s="107"/>
      <c r="AR86" s="107"/>
      <c r="AS86" s="107"/>
      <c r="AT86" s="107"/>
      <c r="AU86" s="107"/>
      <c r="AV86" s="107"/>
      <c r="AW86" s="107"/>
      <c r="AX86" s="107"/>
      <c r="AY86" s="107"/>
      <c r="AZ86" s="107"/>
      <c r="BA86" s="107"/>
      <c r="BB86" s="107"/>
      <c r="BC86" s="107"/>
      <c r="BD86" s="107" t="s">
        <v>299</v>
      </c>
      <c r="BE86" s="107"/>
      <c r="BF86" s="107"/>
      <c r="BG86" s="78">
        <v>5</v>
      </c>
      <c r="BH86" s="107"/>
      <c r="BI86" s="140">
        <v>5.83</v>
      </c>
      <c r="BJ86" s="140"/>
      <c r="BK86" s="123"/>
      <c r="BL86" s="143">
        <v>1.1000000000000001</v>
      </c>
      <c r="BM86" s="143"/>
      <c r="BN86" s="107"/>
      <c r="BO86" s="107"/>
      <c r="BP86" s="107"/>
      <c r="BQ86" s="107"/>
      <c r="BR86" s="107"/>
      <c r="BS86" s="107"/>
      <c r="BT86" s="20"/>
      <c r="BU86" s="20"/>
      <c r="BV86" s="20"/>
      <c r="BW86" s="20"/>
      <c r="BX86" s="20"/>
      <c r="BY86" s="20"/>
      <c r="BZ86" s="20"/>
      <c r="CA86" s="20"/>
      <c r="CB86" s="20"/>
      <c r="CC86" s="20"/>
      <c r="CD86" s="35"/>
    </row>
    <row r="87" spans="2:82" ht="15" customHeight="1" x14ac:dyDescent="0.3">
      <c r="F87" s="2" t="s">
        <v>126</v>
      </c>
      <c r="G87" s="152"/>
      <c r="H87" s="152"/>
      <c r="I87" s="152"/>
      <c r="J87" s="152"/>
      <c r="K87" s="80"/>
      <c r="L87" s="80"/>
      <c r="M87" s="80"/>
      <c r="N87" s="2" t="s">
        <v>127</v>
      </c>
      <c r="O87" s="152"/>
      <c r="P87" s="152"/>
      <c r="Q87" s="152"/>
      <c r="Y87" s="7"/>
      <c r="Z87" s="7"/>
      <c r="AJ87" s="114"/>
      <c r="AM87" s="109">
        <f>IF(ISBLANK(AF88),1,2)</f>
        <v>2</v>
      </c>
      <c r="AN87" s="76" t="s">
        <v>335</v>
      </c>
      <c r="AO87" s="76"/>
      <c r="AP87" s="2"/>
      <c r="AQ87" s="107"/>
      <c r="AR87" s="107"/>
      <c r="AS87" s="107"/>
      <c r="AT87" s="107"/>
      <c r="AU87" s="107"/>
      <c r="AV87" s="107"/>
      <c r="AW87" s="107"/>
      <c r="AX87" s="107"/>
      <c r="AY87" s="107"/>
      <c r="AZ87" s="107"/>
      <c r="BA87" s="107"/>
      <c r="BB87" s="107"/>
      <c r="BC87" s="107"/>
      <c r="BN87" s="107"/>
      <c r="BO87" s="107"/>
      <c r="BP87" s="107"/>
      <c r="BQ87" s="107"/>
      <c r="BR87" s="107"/>
      <c r="BS87" s="107"/>
      <c r="BT87" s="20"/>
      <c r="BU87" s="20"/>
      <c r="BV87" s="20"/>
      <c r="BW87" s="20"/>
      <c r="BX87" s="20"/>
      <c r="BY87" s="20"/>
      <c r="BZ87" s="20"/>
      <c r="CA87" s="20"/>
      <c r="CB87" s="20"/>
      <c r="CC87" s="20"/>
      <c r="CD87" s="35"/>
    </row>
    <row r="88" spans="2:82" ht="15" customHeight="1" x14ac:dyDescent="0.3">
      <c r="F88" s="2" t="s">
        <v>125</v>
      </c>
      <c r="G88" s="149"/>
      <c r="H88" s="149"/>
      <c r="I88" s="149"/>
      <c r="J88" s="35" t="s">
        <v>37</v>
      </c>
      <c r="L88" s="38"/>
      <c r="Y88" s="7"/>
      <c r="Z88" s="7"/>
      <c r="AC88" s="7"/>
      <c r="AE88" s="2" t="s">
        <v>334</v>
      </c>
      <c r="AF88" s="142">
        <f>IF(OR(O90=0,P93=0),0,O90-P93)</f>
        <v>0</v>
      </c>
      <c r="AG88" s="142"/>
      <c r="AH88" s="142"/>
      <c r="AI88" s="35" t="s">
        <v>260</v>
      </c>
      <c r="AJ88" s="114"/>
      <c r="AL88" s="109">
        <f>IF(ISBLANK(G88),1,2)</f>
        <v>1</v>
      </c>
      <c r="AN88" s="108">
        <f>(G88/2)^2*3.14</f>
        <v>0</v>
      </c>
      <c r="AO88" s="109">
        <f>IF(ISBLANK(G88),2,1)</f>
        <v>2</v>
      </c>
      <c r="AP88" s="2"/>
      <c r="AQ88" s="107"/>
      <c r="AR88" s="107"/>
      <c r="AS88" s="107"/>
      <c r="AT88" s="107"/>
      <c r="AU88" s="107"/>
      <c r="AV88" s="107"/>
      <c r="AW88" s="107"/>
      <c r="AX88" s="107"/>
      <c r="AY88" s="107"/>
      <c r="AZ88" s="107"/>
      <c r="BA88" s="107"/>
      <c r="BB88" s="107"/>
      <c r="BC88" s="107"/>
      <c r="BD88" s="107" t="s">
        <v>300</v>
      </c>
      <c r="BE88" s="107"/>
      <c r="BF88" s="107"/>
      <c r="BG88" s="78">
        <v>6</v>
      </c>
      <c r="BH88" s="107"/>
      <c r="BI88" s="140">
        <v>5.97</v>
      </c>
      <c r="BJ88" s="140"/>
      <c r="BK88" s="123"/>
      <c r="BL88" s="143">
        <v>1.6</v>
      </c>
      <c r="BM88" s="143"/>
      <c r="BN88" s="107"/>
      <c r="BO88" s="107"/>
      <c r="BP88" s="107"/>
      <c r="BQ88" s="107"/>
      <c r="BR88" s="107"/>
      <c r="BS88" s="107"/>
      <c r="BT88" s="20"/>
      <c r="BU88" s="20"/>
      <c r="BV88" s="20"/>
      <c r="BW88" s="20"/>
      <c r="BX88" s="20"/>
      <c r="BY88" s="20"/>
      <c r="BZ88" s="20"/>
      <c r="CA88" s="20"/>
      <c r="CB88" s="20"/>
      <c r="CC88" s="20"/>
      <c r="CD88" s="35"/>
    </row>
    <row r="89" spans="2:82" ht="15" customHeight="1" x14ac:dyDescent="0.3">
      <c r="F89" s="2" t="s">
        <v>124</v>
      </c>
      <c r="G89" s="149"/>
      <c r="H89" s="149"/>
      <c r="I89" s="149"/>
      <c r="J89" s="35" t="s">
        <v>37</v>
      </c>
      <c r="L89" s="38"/>
      <c r="N89" s="2" t="s">
        <v>38</v>
      </c>
      <c r="O89" s="148"/>
      <c r="P89" s="148"/>
      <c r="Q89" s="148"/>
      <c r="R89" s="35" t="s">
        <v>37</v>
      </c>
      <c r="Y89" s="7"/>
      <c r="Z89" s="7"/>
      <c r="AB89" s="7"/>
      <c r="AC89" s="7"/>
      <c r="AD89" s="7"/>
      <c r="AE89" s="2" t="s">
        <v>315</v>
      </c>
      <c r="AL89" s="109">
        <f>IF(AND(ISBLANK(G89),ISBLANK(O89)),1,2)</f>
        <v>1</v>
      </c>
      <c r="AM89" s="109">
        <f>IF(ISBLANK(AF90),1,2)</f>
        <v>2</v>
      </c>
      <c r="AP89" s="2"/>
      <c r="AQ89" s="107"/>
      <c r="AR89" s="107"/>
      <c r="AS89" s="107"/>
      <c r="AT89" s="107"/>
      <c r="AU89" s="107"/>
      <c r="AV89" s="107"/>
      <c r="AW89" s="107"/>
      <c r="AX89" s="107"/>
      <c r="AY89" s="107"/>
      <c r="AZ89" s="107"/>
      <c r="BA89" s="107"/>
      <c r="BB89" s="107"/>
      <c r="BC89" s="107"/>
      <c r="BN89" s="107"/>
      <c r="BO89" s="107"/>
      <c r="BP89" s="107"/>
      <c r="BQ89" s="107"/>
      <c r="BR89" s="107"/>
      <c r="BS89" s="107"/>
      <c r="BT89" s="20"/>
      <c r="BU89" s="20"/>
      <c r="BV89" s="20"/>
      <c r="BW89" s="20"/>
      <c r="BX89" s="20"/>
      <c r="BY89" s="20"/>
      <c r="BZ89" s="20"/>
      <c r="CA89" s="20"/>
      <c r="CB89" s="20"/>
      <c r="CC89" s="20"/>
      <c r="CD89" s="35"/>
    </row>
    <row r="90" spans="2:82" ht="15" customHeight="1" x14ac:dyDescent="0.3">
      <c r="F90" s="2" t="s">
        <v>318</v>
      </c>
      <c r="G90" s="149"/>
      <c r="H90" s="149"/>
      <c r="I90" s="149"/>
      <c r="J90" s="35" t="s">
        <v>37</v>
      </c>
      <c r="L90" s="38"/>
      <c r="N90" s="2" t="s">
        <v>319</v>
      </c>
      <c r="O90" s="149"/>
      <c r="P90" s="149"/>
      <c r="Q90" s="149"/>
      <c r="R90" s="35" t="s">
        <v>37</v>
      </c>
      <c r="Y90" s="7"/>
      <c r="Z90" s="7"/>
      <c r="AB90" s="7"/>
      <c r="AC90" s="7"/>
      <c r="AD90" s="7"/>
      <c r="AE90" s="2" t="s">
        <v>314</v>
      </c>
      <c r="AF90" s="142">
        <f>IF(OR(P93=0,G90=0,AF86=0),0,P93-($G$90+($AF$86/12)))</f>
        <v>0</v>
      </c>
      <c r="AG90" s="142"/>
      <c r="AH90" s="142"/>
      <c r="AI90" s="35" t="s">
        <v>260</v>
      </c>
      <c r="AJ90" s="7"/>
      <c r="AN90" s="109">
        <f>IF(ISBLANK(G90),2,1)</f>
        <v>2</v>
      </c>
      <c r="AO90" s="109">
        <f>IF(ISBLANK(O90),2,1)</f>
        <v>2</v>
      </c>
      <c r="AP90" s="2"/>
      <c r="AQ90" s="107"/>
      <c r="AR90" s="107"/>
      <c r="AS90" s="107"/>
      <c r="AT90" s="107"/>
      <c r="AU90" s="107"/>
      <c r="AV90" s="107"/>
      <c r="AW90" s="107"/>
      <c r="AX90" s="107"/>
      <c r="AY90" s="107"/>
      <c r="AZ90" s="107"/>
      <c r="BA90" s="107"/>
      <c r="BB90" s="107"/>
      <c r="BC90" s="107"/>
      <c r="BD90" s="107" t="s">
        <v>301</v>
      </c>
      <c r="BE90" s="107"/>
      <c r="BF90" s="107"/>
      <c r="BG90" s="78">
        <v>8</v>
      </c>
      <c r="BH90" s="107"/>
      <c r="BI90" s="140">
        <v>7.4</v>
      </c>
      <c r="BJ90" s="140"/>
      <c r="BK90" s="123"/>
      <c r="BL90" s="143">
        <v>2.8</v>
      </c>
      <c r="BM90" s="143"/>
      <c r="BN90" s="107"/>
      <c r="BO90" s="107"/>
      <c r="BP90" s="107"/>
      <c r="BQ90" s="107"/>
      <c r="BR90" s="107"/>
      <c r="BS90" s="107"/>
      <c r="BT90" s="20"/>
      <c r="BU90" s="20"/>
      <c r="BV90" s="20"/>
      <c r="BW90" s="20"/>
      <c r="BX90" s="20"/>
      <c r="BY90" s="20"/>
      <c r="BZ90" s="20"/>
      <c r="CA90" s="20"/>
      <c r="CB90" s="20"/>
      <c r="CC90" s="20"/>
      <c r="CD90" s="35"/>
    </row>
    <row r="91" spans="2:82" ht="4.95" customHeight="1" x14ac:dyDescent="0.3">
      <c r="Y91" s="7"/>
      <c r="Z91" s="7"/>
      <c r="AB91" s="7"/>
      <c r="AC91" s="7"/>
      <c r="AD91" s="7"/>
      <c r="AJ91" s="7"/>
      <c r="AP91" s="2"/>
      <c r="AQ91" s="107"/>
      <c r="AR91" s="107"/>
      <c r="AS91" s="107"/>
      <c r="AT91" s="107"/>
      <c r="AU91" s="107"/>
      <c r="AV91" s="107"/>
      <c r="AW91" s="107"/>
      <c r="AX91" s="107"/>
      <c r="AY91" s="107"/>
      <c r="AZ91" s="107"/>
      <c r="BA91" s="107"/>
      <c r="BB91" s="107"/>
      <c r="BC91" s="107"/>
      <c r="BN91" s="107"/>
      <c r="BO91" s="107"/>
      <c r="BP91" s="107"/>
      <c r="BQ91" s="107"/>
      <c r="BR91" s="107"/>
      <c r="BS91" s="107"/>
      <c r="BT91" s="20"/>
      <c r="BU91" s="20"/>
      <c r="BV91" s="20"/>
      <c r="BW91" s="20"/>
      <c r="BX91" s="20"/>
      <c r="BY91" s="20"/>
      <c r="BZ91" s="20"/>
      <c r="CA91" s="20"/>
      <c r="CB91" s="20"/>
      <c r="CC91" s="20"/>
      <c r="CD91" s="35"/>
    </row>
    <row r="92" spans="2:82" ht="15" customHeight="1" x14ac:dyDescent="0.3">
      <c r="G92" s="151" t="s">
        <v>28</v>
      </c>
      <c r="H92" s="151"/>
      <c r="I92" s="151"/>
      <c r="J92" s="38"/>
      <c r="K92" s="151" t="s">
        <v>154</v>
      </c>
      <c r="L92" s="151"/>
      <c r="M92" s="151"/>
      <c r="N92" s="151"/>
      <c r="P92" s="151" t="s">
        <v>35</v>
      </c>
      <c r="Q92" s="151"/>
      <c r="R92" s="151"/>
      <c r="S92" s="151"/>
      <c r="Y92" s="7"/>
      <c r="Z92" s="7"/>
      <c r="AB92" s="7"/>
      <c r="AC92" s="7"/>
      <c r="AD92" s="7"/>
      <c r="AE92" s="2" t="s">
        <v>349</v>
      </c>
      <c r="AF92" s="142">
        <f>IF(OR(O90=0,G90=0,AF86=0),0,O90-($G$90+($AF$86/12)))</f>
        <v>0</v>
      </c>
      <c r="AG92" s="142"/>
      <c r="AH92" s="142"/>
      <c r="AI92" s="35" t="s">
        <v>37</v>
      </c>
      <c r="AP92" s="2"/>
      <c r="AQ92" s="107"/>
      <c r="AR92" s="107"/>
      <c r="AS92" s="107"/>
      <c r="AT92" s="107"/>
      <c r="AU92" s="107"/>
      <c r="AV92" s="107"/>
      <c r="AW92" s="107"/>
      <c r="AX92" s="107"/>
      <c r="AY92" s="107"/>
      <c r="AZ92" s="107"/>
      <c r="BA92" s="107"/>
      <c r="BB92" s="107"/>
      <c r="BC92" s="107"/>
      <c r="BD92" s="107" t="s">
        <v>302</v>
      </c>
      <c r="BE92" s="107"/>
      <c r="BF92" s="107"/>
      <c r="BG92" s="78">
        <v>10</v>
      </c>
      <c r="BH92" s="107"/>
      <c r="BI92" s="140">
        <v>10.25</v>
      </c>
      <c r="BJ92" s="140"/>
      <c r="BK92" s="123"/>
      <c r="BL92" s="143">
        <v>4.4000000000000004</v>
      </c>
      <c r="BM92" s="143"/>
      <c r="BN92" s="107"/>
      <c r="BO92" s="107"/>
      <c r="BP92" s="107"/>
      <c r="BQ92" s="107"/>
      <c r="BR92" s="107"/>
      <c r="BS92" s="107"/>
      <c r="BT92" s="20"/>
      <c r="BU92" s="20"/>
      <c r="BV92" s="20"/>
      <c r="BW92" s="20"/>
      <c r="BX92" s="20"/>
      <c r="BY92" s="20"/>
      <c r="BZ92" s="20"/>
      <c r="CA92" s="20"/>
      <c r="CB92" s="20"/>
      <c r="CC92" s="20"/>
      <c r="CD92" s="35"/>
    </row>
    <row r="93" spans="2:82" ht="15" customHeight="1" thickBot="1" x14ac:dyDescent="0.35">
      <c r="F93" s="2" t="s">
        <v>123</v>
      </c>
      <c r="G93" s="152"/>
      <c r="H93" s="152"/>
      <c r="I93" s="152"/>
      <c r="J93" s="38"/>
      <c r="K93" s="148"/>
      <c r="L93" s="148"/>
      <c r="M93" s="148"/>
      <c r="N93" s="35" t="s">
        <v>36</v>
      </c>
      <c r="P93" s="148"/>
      <c r="Q93" s="148"/>
      <c r="R93" s="148"/>
      <c r="S93" s="35" t="s">
        <v>37</v>
      </c>
      <c r="AC93" s="7"/>
      <c r="AL93" s="109">
        <f>IF(ISBLANK(G93),1,2)</f>
        <v>1</v>
      </c>
      <c r="AM93" s="109">
        <f>IF(OR(ISBLANK(G90),ISBLANK(O90),ISBLANK(AF86)),1,2)</f>
        <v>1</v>
      </c>
      <c r="AO93" s="109">
        <f>IF(ISBLANK(P93),2,1)</f>
        <v>2</v>
      </c>
      <c r="AP93" s="2"/>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20"/>
      <c r="BU93" s="20"/>
      <c r="BV93" s="20"/>
      <c r="BW93" s="20"/>
      <c r="BX93" s="20"/>
      <c r="BY93" s="20"/>
      <c r="BZ93" s="20"/>
      <c r="CA93" s="20"/>
      <c r="CB93" s="20"/>
      <c r="CC93" s="20"/>
      <c r="CD93" s="35"/>
    </row>
    <row r="94" spans="2:82" ht="15" customHeight="1" thickTop="1" x14ac:dyDescent="0.3">
      <c r="F94" s="2" t="s">
        <v>182</v>
      </c>
      <c r="G94" s="156"/>
      <c r="H94" s="156"/>
      <c r="I94" s="156"/>
      <c r="J94" s="38"/>
      <c r="K94" s="149"/>
      <c r="L94" s="149"/>
      <c r="M94" s="149"/>
      <c r="N94" s="35" t="s">
        <v>36</v>
      </c>
      <c r="P94" s="149"/>
      <c r="Q94" s="149"/>
      <c r="R94" s="149"/>
      <c r="S94" s="35" t="s">
        <v>37</v>
      </c>
      <c r="AL94" s="109">
        <f>IF(ISBLANK(G94),1,2)</f>
        <v>1</v>
      </c>
      <c r="AP94" s="2"/>
      <c r="AQ94" s="107"/>
      <c r="AR94" s="107"/>
      <c r="AS94" s="127" t="s">
        <v>304</v>
      </c>
      <c r="AT94" s="128"/>
      <c r="AU94" s="128"/>
      <c r="AV94" s="128"/>
      <c r="AW94" s="128"/>
      <c r="AX94" s="128"/>
      <c r="AY94" s="128"/>
      <c r="AZ94" s="128"/>
      <c r="BA94" s="128"/>
      <c r="BB94" s="128"/>
      <c r="BC94" s="128"/>
      <c r="BD94" s="128" t="s">
        <v>305</v>
      </c>
      <c r="BE94" s="128"/>
      <c r="BF94" s="128"/>
      <c r="BG94" s="129">
        <v>3</v>
      </c>
      <c r="BH94" s="128"/>
      <c r="BI94" s="139"/>
      <c r="BJ94" s="139"/>
      <c r="BK94" s="130"/>
      <c r="BL94" s="139" t="s">
        <v>309</v>
      </c>
      <c r="BM94" s="139"/>
      <c r="BN94" s="128"/>
      <c r="BO94" s="107"/>
      <c r="BP94" s="107"/>
      <c r="BQ94" s="107"/>
      <c r="BR94" s="107"/>
      <c r="BS94" s="107"/>
      <c r="BT94" s="20"/>
      <c r="BU94" s="20"/>
      <c r="BV94" s="20"/>
      <c r="BW94" s="20"/>
      <c r="BX94" s="20"/>
      <c r="BY94" s="20"/>
      <c r="BZ94" s="20"/>
      <c r="CA94" s="20"/>
      <c r="CB94" s="20"/>
      <c r="CC94" s="20"/>
      <c r="CD94" s="35"/>
    </row>
    <row r="95" spans="2:82" ht="15" customHeight="1" x14ac:dyDescent="0.3">
      <c r="F95" s="2" t="s">
        <v>183</v>
      </c>
      <c r="G95" s="156"/>
      <c r="H95" s="156"/>
      <c r="I95" s="156"/>
      <c r="J95" s="38"/>
      <c r="K95" s="149"/>
      <c r="L95" s="149"/>
      <c r="M95" s="149"/>
      <c r="N95" s="35" t="s">
        <v>36</v>
      </c>
      <c r="P95" s="149"/>
      <c r="Q95" s="149"/>
      <c r="R95" s="149"/>
      <c r="S95" s="35" t="s">
        <v>37</v>
      </c>
      <c r="X95" s="119"/>
      <c r="Z95" s="114"/>
      <c r="AA95" s="114"/>
      <c r="AB95" s="114"/>
      <c r="AC95" s="114"/>
      <c r="AD95" s="114"/>
      <c r="AE95" s="114"/>
      <c r="AF95" s="114"/>
      <c r="AL95" s="109">
        <f>IF(ISBLANK(G95),1,2)</f>
        <v>1</v>
      </c>
      <c r="AP95" s="2"/>
      <c r="AQ95" s="107"/>
      <c r="AR95" s="107"/>
      <c r="AS95" s="107" t="s">
        <v>312</v>
      </c>
      <c r="AT95" s="107"/>
      <c r="AU95" s="107"/>
      <c r="AV95" s="107"/>
      <c r="AW95" s="107"/>
      <c r="AX95" s="107"/>
      <c r="AY95" s="107"/>
      <c r="AZ95" s="107"/>
      <c r="BA95" s="107"/>
      <c r="BB95" s="107"/>
      <c r="BC95" s="107"/>
      <c r="BD95" s="107"/>
      <c r="BE95" s="107"/>
      <c r="BF95" s="107"/>
      <c r="BG95" s="78"/>
      <c r="BH95" s="107"/>
      <c r="BI95" s="38"/>
      <c r="BJ95" s="38"/>
      <c r="BK95" s="38"/>
      <c r="BL95" s="38"/>
      <c r="BM95" s="38"/>
      <c r="BN95" s="107"/>
      <c r="BO95" s="107"/>
      <c r="BP95" s="107"/>
      <c r="BQ95" s="107"/>
      <c r="BR95" s="107"/>
      <c r="BS95" s="107"/>
      <c r="BT95" s="20"/>
      <c r="BU95" s="20"/>
      <c r="BV95" s="20"/>
      <c r="BW95" s="20"/>
      <c r="BX95" s="20"/>
      <c r="BY95" s="20"/>
      <c r="BZ95" s="20"/>
      <c r="CA95" s="20"/>
      <c r="CB95" s="20"/>
      <c r="CC95" s="20"/>
      <c r="CD95" s="35"/>
    </row>
    <row r="96" spans="2:82" ht="15" customHeight="1" x14ac:dyDescent="0.3">
      <c r="F96" s="2" t="s">
        <v>184</v>
      </c>
      <c r="G96" s="156"/>
      <c r="H96" s="156"/>
      <c r="I96" s="156"/>
      <c r="J96" s="38"/>
      <c r="K96" s="149"/>
      <c r="L96" s="149"/>
      <c r="M96" s="149"/>
      <c r="N96" s="35" t="s">
        <v>36</v>
      </c>
      <c r="P96" s="149"/>
      <c r="Q96" s="149"/>
      <c r="R96" s="149"/>
      <c r="S96" s="35" t="s">
        <v>37</v>
      </c>
      <c r="W96" s="119"/>
      <c r="X96" s="119"/>
      <c r="Y96" s="114"/>
      <c r="Z96" s="114"/>
      <c r="AA96" s="114"/>
      <c r="AB96" s="114"/>
      <c r="AC96" s="114"/>
      <c r="AD96" s="114"/>
      <c r="AE96" s="114"/>
      <c r="AL96" s="109">
        <f>IF(ISBLANK(G96),1,2)</f>
        <v>1</v>
      </c>
      <c r="AP96" s="2"/>
      <c r="AQ96" s="107"/>
      <c r="AR96" s="107"/>
      <c r="AS96" s="107"/>
      <c r="AT96" s="107"/>
      <c r="AU96" s="107"/>
      <c r="AV96" s="107"/>
      <c r="AW96" s="107"/>
      <c r="AX96" s="107"/>
      <c r="AY96" s="107"/>
      <c r="AZ96" s="107"/>
      <c r="BA96" s="107"/>
      <c r="BB96" s="107"/>
      <c r="BC96" s="107"/>
      <c r="BD96" s="107" t="s">
        <v>306</v>
      </c>
      <c r="BE96" s="107"/>
      <c r="BF96" s="107"/>
      <c r="BG96" s="78">
        <v>4</v>
      </c>
      <c r="BH96" s="107"/>
      <c r="BI96" s="140"/>
      <c r="BJ96" s="140"/>
      <c r="BK96" s="38"/>
      <c r="BL96" s="140" t="s">
        <v>310</v>
      </c>
      <c r="BM96" s="140"/>
      <c r="BN96" s="107"/>
      <c r="BO96" s="107"/>
      <c r="BP96" s="107"/>
      <c r="BQ96" s="107"/>
      <c r="BR96" s="107"/>
      <c r="BS96" s="107"/>
      <c r="BT96" s="20"/>
      <c r="BU96" s="20"/>
      <c r="BV96" s="20"/>
      <c r="BW96" s="20"/>
      <c r="BX96" s="20"/>
      <c r="BY96" s="20"/>
      <c r="BZ96" s="20"/>
      <c r="CA96" s="20"/>
      <c r="CB96" s="20"/>
      <c r="CC96" s="20"/>
      <c r="CD96" s="35"/>
    </row>
    <row r="97" spans="2:82" ht="15" customHeight="1" x14ac:dyDescent="0.3">
      <c r="F97" s="2" t="s">
        <v>185</v>
      </c>
      <c r="G97" s="156"/>
      <c r="H97" s="156"/>
      <c r="I97" s="156"/>
      <c r="J97" s="38"/>
      <c r="K97" s="149"/>
      <c r="L97" s="149"/>
      <c r="M97" s="149"/>
      <c r="N97" s="35" t="s">
        <v>36</v>
      </c>
      <c r="P97" s="149"/>
      <c r="Q97" s="149"/>
      <c r="R97" s="149"/>
      <c r="S97" s="35" t="s">
        <v>37</v>
      </c>
      <c r="AL97" s="109">
        <f>IF(ISBLANK(G97),1,2)</f>
        <v>1</v>
      </c>
      <c r="AP97" s="2"/>
      <c r="AQ97" s="107"/>
      <c r="AR97" s="107"/>
      <c r="AS97" s="107"/>
      <c r="AT97" s="107"/>
      <c r="AU97" s="107"/>
      <c r="AV97" s="107"/>
      <c r="AW97" s="107"/>
      <c r="AX97" s="107"/>
      <c r="AY97" s="107"/>
      <c r="AZ97" s="107"/>
      <c r="BA97" s="107"/>
      <c r="BB97" s="107"/>
      <c r="BC97" s="107"/>
      <c r="BD97" s="107"/>
      <c r="BE97" s="107"/>
      <c r="BF97" s="107"/>
      <c r="BG97" s="78"/>
      <c r="BH97" s="107"/>
      <c r="BI97" s="38"/>
      <c r="BJ97" s="38"/>
      <c r="BK97" s="38"/>
      <c r="BL97" s="38"/>
      <c r="BM97" s="38"/>
      <c r="BN97" s="107"/>
      <c r="BO97" s="107"/>
      <c r="BP97" s="107"/>
      <c r="BQ97" s="107"/>
      <c r="BR97" s="107"/>
      <c r="BS97" s="107"/>
      <c r="BT97" s="20"/>
      <c r="BU97" s="20"/>
      <c r="BV97" s="20"/>
      <c r="BW97" s="20"/>
      <c r="BX97" s="20"/>
      <c r="BY97" s="20"/>
      <c r="BZ97" s="20"/>
      <c r="CA97" s="20"/>
      <c r="CB97" s="20"/>
      <c r="CC97" s="20"/>
      <c r="CD97" s="35"/>
    </row>
    <row r="98" spans="2:82" ht="15" customHeight="1" x14ac:dyDescent="0.3">
      <c r="F98" s="2"/>
      <c r="G98" s="7"/>
      <c r="H98" s="7"/>
      <c r="I98" s="7"/>
      <c r="J98" s="7"/>
      <c r="K98" s="38"/>
      <c r="L98" s="37"/>
      <c r="M98" s="37"/>
      <c r="N98" s="37"/>
      <c r="Q98" s="37"/>
      <c r="R98" s="37"/>
      <c r="S98" s="37"/>
      <c r="AP98" s="2"/>
      <c r="AQ98" s="107"/>
      <c r="AR98" s="107"/>
      <c r="AS98" s="107"/>
      <c r="AT98" s="107"/>
      <c r="AU98" s="107"/>
      <c r="AV98" s="107"/>
      <c r="AW98" s="107"/>
      <c r="AX98" s="107"/>
      <c r="AY98" s="107"/>
      <c r="AZ98" s="107"/>
      <c r="BA98" s="107"/>
      <c r="BB98" s="107"/>
      <c r="BC98" s="107"/>
      <c r="BD98" s="107" t="s">
        <v>307</v>
      </c>
      <c r="BE98" s="107"/>
      <c r="BF98" s="107"/>
      <c r="BG98" s="78">
        <v>6</v>
      </c>
      <c r="BH98" s="107"/>
      <c r="BI98" s="140"/>
      <c r="BJ98" s="140"/>
      <c r="BK98" s="38"/>
      <c r="BL98" s="140" t="s">
        <v>311</v>
      </c>
      <c r="BM98" s="140"/>
      <c r="BN98" s="107"/>
      <c r="BO98" s="107"/>
      <c r="BP98" s="107"/>
      <c r="BQ98" s="107"/>
      <c r="BR98" s="107"/>
      <c r="BS98" s="107"/>
      <c r="BT98" s="20"/>
      <c r="BU98" s="20"/>
      <c r="BV98" s="20"/>
      <c r="BW98" s="20"/>
      <c r="BX98" s="20"/>
      <c r="BY98" s="20"/>
      <c r="BZ98" s="20"/>
      <c r="CA98" s="20"/>
      <c r="CB98" s="20"/>
      <c r="CC98" s="20"/>
      <c r="CD98" s="35"/>
    </row>
    <row r="99" spans="2:82" ht="15" customHeight="1" x14ac:dyDescent="0.3">
      <c r="B99" s="1" t="s">
        <v>14</v>
      </c>
      <c r="N99" s="39" t="s">
        <v>39</v>
      </c>
      <c r="O99" s="172"/>
      <c r="P99" s="172"/>
      <c r="Q99" s="172"/>
      <c r="R99" s="172"/>
      <c r="V99" s="2" t="s">
        <v>40</v>
      </c>
      <c r="W99" s="173"/>
      <c r="X99" s="173"/>
      <c r="Y99" s="173"/>
      <c r="Z99" s="173"/>
      <c r="AL99" s="109">
        <f>IF(ISBLANK(O99),0,1)</f>
        <v>0</v>
      </c>
      <c r="AM99" s="9" t="s">
        <v>239</v>
      </c>
      <c r="AP99" s="2"/>
      <c r="AQ99" s="107"/>
      <c r="AR99" s="107"/>
      <c r="AS99" s="107"/>
      <c r="AT99" s="107"/>
      <c r="AU99" s="107"/>
      <c r="AV99" s="107"/>
      <c r="AW99" s="107"/>
      <c r="AX99" s="107"/>
      <c r="AY99" s="107"/>
      <c r="AZ99" s="107"/>
      <c r="BA99" s="107"/>
      <c r="BB99" s="107"/>
      <c r="BC99" s="107"/>
      <c r="BD99" s="107"/>
      <c r="BE99" s="107"/>
      <c r="BF99" s="107"/>
      <c r="BG99" s="78"/>
      <c r="BH99" s="107"/>
      <c r="BI99" s="38"/>
      <c r="BJ99" s="38"/>
      <c r="BK99" s="38"/>
      <c r="BL99" s="38"/>
      <c r="BM99" s="38"/>
      <c r="BN99" s="107"/>
      <c r="BO99" s="107"/>
      <c r="BP99" s="107"/>
      <c r="BQ99" s="107"/>
      <c r="BR99" s="107"/>
      <c r="BS99" s="107"/>
      <c r="BT99" s="20"/>
      <c r="BU99" s="20"/>
      <c r="BV99" s="20"/>
      <c r="BW99" s="20"/>
      <c r="BX99" s="20"/>
      <c r="BY99" s="20"/>
      <c r="BZ99" s="20"/>
      <c r="CA99" s="20"/>
      <c r="CB99" s="20"/>
      <c r="CC99" s="20"/>
      <c r="CD99" s="35"/>
    </row>
    <row r="100" spans="2:82" ht="15" customHeight="1" x14ac:dyDescent="0.3">
      <c r="B100" s="1"/>
      <c r="AL100" s="109">
        <f>IF(ISBLANK(W99),0,1)</f>
        <v>0</v>
      </c>
      <c r="AM100" s="9" t="s">
        <v>115</v>
      </c>
      <c r="AP100" s="2"/>
      <c r="AQ100" s="107"/>
      <c r="AR100" s="107"/>
      <c r="AS100" s="107"/>
      <c r="AT100" s="107"/>
      <c r="AU100" s="107"/>
      <c r="AV100" s="107"/>
      <c r="AW100" s="107"/>
      <c r="AX100" s="107"/>
      <c r="AY100" s="107"/>
      <c r="AZ100" s="107"/>
      <c r="BA100" s="107"/>
      <c r="BB100" s="107"/>
      <c r="BC100" s="107"/>
      <c r="BD100" s="107" t="s">
        <v>308</v>
      </c>
      <c r="BE100" s="107"/>
      <c r="BF100" s="107"/>
      <c r="BG100" s="78">
        <v>8</v>
      </c>
      <c r="BH100" s="107"/>
      <c r="BI100" s="140"/>
      <c r="BJ100" s="140"/>
      <c r="BK100" s="38"/>
      <c r="BL100" s="141" t="s">
        <v>313</v>
      </c>
      <c r="BM100" s="141"/>
      <c r="BN100" s="107"/>
      <c r="BO100" s="107"/>
      <c r="BP100" s="107"/>
      <c r="BQ100" s="107"/>
      <c r="BR100" s="107"/>
      <c r="BS100" s="107"/>
      <c r="BT100" s="20"/>
      <c r="BU100" s="20"/>
      <c r="BV100" s="20"/>
      <c r="BW100" s="20"/>
      <c r="BX100" s="20"/>
      <c r="BY100" s="20"/>
      <c r="BZ100" s="20"/>
      <c r="CA100" s="20"/>
      <c r="CB100" s="20"/>
      <c r="CC100" s="20"/>
      <c r="CD100" s="35"/>
    </row>
    <row r="101" spans="2:82" ht="15" customHeight="1" x14ac:dyDescent="0.3">
      <c r="B101" s="5" t="s">
        <v>19</v>
      </c>
      <c r="AL101" s="109">
        <f>SUM(AL99:AL100)</f>
        <v>0</v>
      </c>
      <c r="AM101" s="9" t="s">
        <v>240</v>
      </c>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row>
    <row r="102" spans="2:82" ht="15" customHeight="1" x14ac:dyDescent="0.3">
      <c r="B102" s="163"/>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5"/>
      <c r="AL102" s="109">
        <f>IF(OR(AM72=2,AM74=2),2,1)</f>
        <v>1</v>
      </c>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row>
    <row r="103" spans="2:82" ht="15" customHeight="1" x14ac:dyDescent="0.3">
      <c r="B103" s="166"/>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7"/>
      <c r="AA103" s="167"/>
      <c r="AB103" s="167"/>
      <c r="AC103" s="167"/>
      <c r="AD103" s="167"/>
      <c r="AE103" s="167"/>
      <c r="AF103" s="167"/>
      <c r="AG103" s="167"/>
      <c r="AH103" s="167"/>
      <c r="AI103" s="167"/>
      <c r="AJ103" s="168"/>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row>
    <row r="104" spans="2:82" ht="15" customHeight="1" x14ac:dyDescent="0.3">
      <c r="B104" s="166"/>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c r="AG104" s="167"/>
      <c r="AH104" s="167"/>
      <c r="AI104" s="167"/>
      <c r="AJ104" s="168"/>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c r="CB104" s="35"/>
      <c r="CC104" s="35"/>
      <c r="CD104" s="35"/>
    </row>
    <row r="105" spans="2:82" ht="15" customHeight="1" x14ac:dyDescent="0.3">
      <c r="B105" s="166"/>
      <c r="C105" s="167"/>
      <c r="D105" s="167"/>
      <c r="E105" s="167"/>
      <c r="F105" s="167"/>
      <c r="G105" s="167"/>
      <c r="H105" s="167"/>
      <c r="I105" s="167"/>
      <c r="J105" s="167"/>
      <c r="K105" s="167"/>
      <c r="L105" s="167"/>
      <c r="M105" s="167"/>
      <c r="N105" s="167"/>
      <c r="O105" s="167"/>
      <c r="P105" s="167"/>
      <c r="Q105" s="167"/>
      <c r="R105" s="167"/>
      <c r="S105" s="167"/>
      <c r="T105" s="167"/>
      <c r="U105" s="167"/>
      <c r="V105" s="167"/>
      <c r="W105" s="167"/>
      <c r="X105" s="167"/>
      <c r="Y105" s="167"/>
      <c r="Z105" s="167"/>
      <c r="AA105" s="167"/>
      <c r="AB105" s="167"/>
      <c r="AC105" s="167"/>
      <c r="AD105" s="167"/>
      <c r="AE105" s="167"/>
      <c r="AF105" s="167"/>
      <c r="AG105" s="167"/>
      <c r="AH105" s="167"/>
      <c r="AI105" s="167"/>
      <c r="AJ105" s="168"/>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35"/>
    </row>
    <row r="106" spans="2:82" ht="15" customHeight="1" x14ac:dyDescent="0.3">
      <c r="B106" s="166"/>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F106" s="167"/>
      <c r="AG106" s="167"/>
      <c r="AH106" s="167"/>
      <c r="AI106" s="167"/>
      <c r="AJ106" s="168"/>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c r="CB106" s="35"/>
      <c r="CC106" s="35"/>
      <c r="CD106" s="35"/>
    </row>
    <row r="107" spans="2:82" ht="15" customHeight="1" x14ac:dyDescent="0.3">
      <c r="B107" s="166"/>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c r="AB107" s="167"/>
      <c r="AC107" s="167"/>
      <c r="AD107" s="167"/>
      <c r="AE107" s="167"/>
      <c r="AF107" s="167"/>
      <c r="AG107" s="167"/>
      <c r="AH107" s="167"/>
      <c r="AI107" s="167"/>
      <c r="AJ107" s="168"/>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35"/>
      <c r="CA107" s="35"/>
      <c r="CB107" s="35"/>
      <c r="CC107" s="35"/>
      <c r="CD107" s="35"/>
    </row>
    <row r="108" spans="2:82" ht="15" customHeight="1" x14ac:dyDescent="0.3">
      <c r="B108" s="169"/>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0"/>
      <c r="AA108" s="170"/>
      <c r="AB108" s="170"/>
      <c r="AC108" s="170"/>
      <c r="AD108" s="170"/>
      <c r="AE108" s="170"/>
      <c r="AF108" s="170"/>
      <c r="AG108" s="170"/>
      <c r="AH108" s="170"/>
      <c r="AI108" s="170"/>
      <c r="AJ108" s="171"/>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35"/>
      <c r="CA108" s="35"/>
      <c r="CB108" s="35"/>
      <c r="CC108" s="35"/>
      <c r="CD108" s="35"/>
    </row>
    <row r="109" spans="2:82" ht="15" customHeight="1" x14ac:dyDescent="0.3">
      <c r="AK109" s="38"/>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c r="CB109" s="35"/>
      <c r="CC109" s="35"/>
      <c r="CD109" s="35"/>
    </row>
    <row r="110" spans="2:82" ht="15" customHeight="1" x14ac:dyDescent="0.3">
      <c r="AK110" s="38"/>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35"/>
    </row>
    <row r="111" spans="2:82" ht="15" customHeight="1" x14ac:dyDescent="0.3">
      <c r="B111" s="150">
        <f>Tables!$C$13</f>
        <v>45566</v>
      </c>
      <c r="C111" s="150"/>
      <c r="D111" s="150"/>
      <c r="E111" s="150"/>
      <c r="F111" s="150"/>
      <c r="G111" s="150"/>
      <c r="H111" s="150"/>
      <c r="R111" s="151" t="s">
        <v>196</v>
      </c>
      <c r="S111" s="151"/>
      <c r="T111" s="151"/>
      <c r="U111" s="151"/>
      <c r="AK111" s="38"/>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5"/>
      <c r="CC111" s="35"/>
      <c r="CD111" s="35"/>
    </row>
    <row r="112" spans="2:82" ht="15" customHeight="1" x14ac:dyDescent="0.3">
      <c r="C112" s="2" t="s">
        <v>1</v>
      </c>
      <c r="D112" s="160">
        <f>IF(ISBLANK($E$15),0,$E$15)</f>
        <v>0</v>
      </c>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42"/>
      <c r="AD112" s="2" t="s">
        <v>17</v>
      </c>
      <c r="AE112" s="155">
        <f>IF(ISBLANK($AE$15),0,$AE$15)</f>
        <v>0</v>
      </c>
      <c r="AF112" s="155"/>
      <c r="AG112" s="155"/>
      <c r="AH112" s="155"/>
      <c r="AI112" s="155"/>
      <c r="AJ112" s="15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c r="CB112" s="35"/>
      <c r="CC112" s="35"/>
      <c r="CD112" s="35"/>
    </row>
    <row r="113" spans="2:82" ht="15" customHeight="1" x14ac:dyDescent="0.3">
      <c r="C113" s="43"/>
      <c r="D113" s="43"/>
      <c r="E113" s="43"/>
      <c r="F113" s="43"/>
      <c r="G113" s="43"/>
      <c r="H113" s="43"/>
      <c r="I113" s="43"/>
      <c r="J113" s="2"/>
      <c r="K113" s="2"/>
      <c r="L113" s="2"/>
      <c r="M113" s="2"/>
      <c r="N113" s="43"/>
      <c r="O113" s="42"/>
      <c r="P113" s="42"/>
      <c r="Q113" s="42"/>
      <c r="R113" s="42"/>
      <c r="S113" s="42"/>
      <c r="T113" s="42"/>
      <c r="U113" s="42"/>
      <c r="V113" s="42"/>
      <c r="W113" s="42"/>
      <c r="X113" s="42"/>
      <c r="Y113" s="42"/>
      <c r="Z113" s="42"/>
      <c r="AD113" s="2" t="s">
        <v>29</v>
      </c>
      <c r="AE113" s="154">
        <f>IF(ISBLANK($AE$16),0,$AE$16)</f>
        <v>0</v>
      </c>
      <c r="AF113" s="154"/>
      <c r="AG113" s="154"/>
      <c r="AH113" s="154"/>
      <c r="AI113" s="154"/>
      <c r="AJ113" s="154"/>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5"/>
      <c r="CA113" s="35"/>
      <c r="CB113" s="35"/>
      <c r="CC113" s="35"/>
      <c r="CD113" s="35"/>
    </row>
    <row r="114" spans="2:82" ht="15" customHeight="1" x14ac:dyDescent="0.3">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35"/>
    </row>
    <row r="115" spans="2:82" ht="15" customHeight="1" x14ac:dyDescent="0.3">
      <c r="B115" s="1" t="s">
        <v>15</v>
      </c>
      <c r="C115" s="1"/>
      <c r="D115" s="1"/>
      <c r="E115" s="1"/>
      <c r="F115" s="1"/>
      <c r="G115" s="1"/>
      <c r="H115" s="1"/>
      <c r="I115" s="1"/>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35"/>
      <c r="CA115" s="35"/>
      <c r="CB115" s="35"/>
      <c r="CC115" s="35"/>
      <c r="CD115" s="35"/>
    </row>
    <row r="116" spans="2:82" ht="4.95" customHeight="1" x14ac:dyDescent="0.3">
      <c r="B116" s="1"/>
      <c r="C116" s="1"/>
      <c r="D116" s="1"/>
      <c r="E116" s="1"/>
      <c r="F116" s="1"/>
      <c r="G116" s="1"/>
      <c r="H116" s="1"/>
      <c r="I116" s="1"/>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35"/>
    </row>
    <row r="117" spans="2:82" ht="15" customHeight="1" x14ac:dyDescent="0.3">
      <c r="B117" s="83" t="s">
        <v>215</v>
      </c>
      <c r="C117" s="1"/>
      <c r="D117" s="1"/>
      <c r="E117" s="1"/>
      <c r="F117" s="1"/>
      <c r="G117" s="1"/>
      <c r="H117" s="1"/>
      <c r="I117" s="1"/>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c r="CB117" s="35"/>
      <c r="CC117" s="35"/>
      <c r="CD117" s="35"/>
    </row>
    <row r="118" spans="2:82" ht="15" customHeight="1" x14ac:dyDescent="0.3">
      <c r="B118" s="1"/>
      <c r="C118" s="36" t="s">
        <v>81</v>
      </c>
      <c r="D118" s="83" t="str">
        <f>"Is designed in accordance with the latest version of the "&amp;Tables!C23&amp;"'s requirements;"</f>
        <v>Is designed in accordance with the latest version of the City's requirements;</v>
      </c>
      <c r="E118" s="62"/>
      <c r="F118" s="62"/>
      <c r="G118" s="1"/>
      <c r="H118" s="1"/>
      <c r="I118" s="1"/>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35"/>
    </row>
    <row r="119" spans="2:82" ht="15" customHeight="1" x14ac:dyDescent="0.3">
      <c r="B119" s="1"/>
      <c r="C119" s="36" t="s">
        <v>81</v>
      </c>
      <c r="D119" s="83" t="s">
        <v>216</v>
      </c>
      <c r="E119" s="62"/>
      <c r="F119" s="62"/>
      <c r="G119" s="1"/>
      <c r="H119" s="1"/>
      <c r="I119" s="1"/>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35"/>
    </row>
    <row r="120" spans="2:82" ht="15" customHeight="1" x14ac:dyDescent="0.3">
      <c r="B120" s="1"/>
      <c r="C120" s="36" t="s">
        <v>81</v>
      </c>
      <c r="D120" s="83" t="s">
        <v>258</v>
      </c>
      <c r="E120" s="83"/>
      <c r="F120" s="83"/>
      <c r="G120" s="1"/>
      <c r="H120" s="1"/>
      <c r="I120" s="1"/>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35"/>
      <c r="CA120" s="35"/>
      <c r="CB120" s="35"/>
      <c r="CC120" s="35"/>
      <c r="CD120" s="35"/>
    </row>
    <row r="121" spans="2:82" ht="15" customHeight="1" x14ac:dyDescent="0.3">
      <c r="B121" s="1"/>
      <c r="C121" s="36"/>
      <c r="D121" s="83" t="s">
        <v>257</v>
      </c>
      <c r="E121" s="83"/>
      <c r="F121" s="83"/>
      <c r="G121" s="1"/>
      <c r="H121" s="1"/>
      <c r="I121" s="1"/>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35"/>
    </row>
    <row r="122" spans="2:82" ht="15" customHeight="1" x14ac:dyDescent="0.3">
      <c r="B122" s="1"/>
      <c r="C122" s="36" t="s">
        <v>81</v>
      </c>
      <c r="D122" s="83" t="s">
        <v>256</v>
      </c>
      <c r="E122" s="83"/>
      <c r="F122" s="83"/>
      <c r="G122" s="1"/>
      <c r="H122" s="1"/>
      <c r="I122" s="1"/>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c r="BZ122" s="35"/>
      <c r="CA122" s="35"/>
      <c r="CB122" s="35"/>
      <c r="CC122" s="35"/>
      <c r="CD122" s="35"/>
    </row>
    <row r="123" spans="2:82" ht="4.95" customHeight="1" x14ac:dyDescent="0.3">
      <c r="B123" s="1"/>
      <c r="C123" s="1"/>
      <c r="D123" s="1"/>
      <c r="E123" s="1"/>
      <c r="F123" s="1"/>
      <c r="G123" s="1"/>
      <c r="H123" s="1"/>
      <c r="I123" s="1"/>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c r="BW123" s="35"/>
      <c r="BX123" s="35"/>
      <c r="BY123" s="35"/>
      <c r="BZ123" s="35"/>
      <c r="CA123" s="35"/>
      <c r="CB123" s="35"/>
      <c r="CC123" s="35"/>
      <c r="CD123" s="35"/>
    </row>
    <row r="124" spans="2:82" ht="15" customHeight="1" x14ac:dyDescent="0.3">
      <c r="E124" s="2" t="s">
        <v>134</v>
      </c>
      <c r="F124" s="152"/>
      <c r="G124" s="152"/>
      <c r="H124" s="152"/>
      <c r="I124" s="152"/>
      <c r="J124" s="152"/>
      <c r="K124" s="152"/>
      <c r="L124" s="152"/>
      <c r="M124" s="152"/>
      <c r="N124" s="152"/>
      <c r="O124" s="152"/>
      <c r="P124" s="152"/>
      <c r="Q124" s="152"/>
      <c r="R124" s="152"/>
      <c r="S124" s="152"/>
      <c r="T124" s="152"/>
      <c r="U124" s="152"/>
      <c r="V124" s="152"/>
      <c r="W124" s="152"/>
      <c r="X124" s="152"/>
      <c r="Y124" s="152"/>
      <c r="Z124" s="152"/>
      <c r="AC124" s="2" t="s">
        <v>259</v>
      </c>
      <c r="AD124" s="2"/>
      <c r="AE124" s="2"/>
      <c r="AF124" s="2"/>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c r="CB124" s="35"/>
      <c r="CC124" s="35"/>
      <c r="CD124" s="35"/>
    </row>
    <row r="125" spans="2:82" ht="15" customHeight="1" x14ac:dyDescent="0.3">
      <c r="E125" s="2" t="s">
        <v>106</v>
      </c>
      <c r="F125" s="156"/>
      <c r="G125" s="156"/>
      <c r="H125" s="156"/>
      <c r="I125" s="156"/>
      <c r="J125" s="156"/>
      <c r="K125" s="156"/>
      <c r="L125" s="156"/>
      <c r="M125" s="156"/>
      <c r="N125" s="156"/>
      <c r="O125" s="156"/>
      <c r="P125" s="156"/>
      <c r="Q125" s="156"/>
      <c r="R125" s="156"/>
      <c r="S125" s="156"/>
      <c r="T125" s="156"/>
      <c r="U125" s="156"/>
      <c r="V125" s="156"/>
      <c r="W125" s="156"/>
      <c r="X125" s="156"/>
      <c r="Y125" s="156"/>
      <c r="Z125" s="156"/>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35"/>
      <c r="CB125" s="35"/>
      <c r="CC125" s="35"/>
      <c r="CD125" s="35"/>
    </row>
    <row r="126" spans="2:82" ht="15" customHeight="1" x14ac:dyDescent="0.3">
      <c r="E126" s="2" t="s">
        <v>107</v>
      </c>
      <c r="F126" s="156"/>
      <c r="G126" s="156"/>
      <c r="H126" s="156"/>
      <c r="I126" s="156"/>
      <c r="J126" s="156"/>
      <c r="K126" s="156"/>
      <c r="L126" s="156"/>
      <c r="M126" s="156"/>
      <c r="N126" s="156"/>
      <c r="O126" s="156"/>
      <c r="P126" s="156"/>
      <c r="Q126" s="156"/>
      <c r="R126" s="156"/>
      <c r="S126" s="156"/>
      <c r="T126" s="156"/>
      <c r="U126" s="156"/>
      <c r="V126" s="156"/>
      <c r="W126" s="156"/>
      <c r="X126" s="156"/>
      <c r="Y126" s="156"/>
      <c r="Z126" s="156"/>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c r="BW126" s="35"/>
      <c r="BX126" s="35"/>
      <c r="BY126" s="35"/>
      <c r="BZ126" s="35"/>
      <c r="CA126" s="35"/>
      <c r="CB126" s="35"/>
      <c r="CC126" s="35"/>
      <c r="CD126" s="35"/>
    </row>
    <row r="127" spans="2:82" ht="15" customHeight="1" x14ac:dyDescent="0.3">
      <c r="E127" s="2" t="s">
        <v>233</v>
      </c>
      <c r="F127" s="156"/>
      <c r="G127" s="156"/>
      <c r="H127" s="156"/>
      <c r="I127" s="156"/>
      <c r="J127" s="156"/>
      <c r="K127" s="156"/>
      <c r="L127" s="156"/>
      <c r="M127" s="70"/>
      <c r="N127" s="70"/>
      <c r="O127" s="118" t="s">
        <v>110</v>
      </c>
      <c r="P127" s="156"/>
      <c r="Q127" s="156"/>
      <c r="R127" s="156"/>
      <c r="S127" s="156"/>
      <c r="T127" s="70"/>
      <c r="U127" s="70"/>
      <c r="V127" s="70"/>
      <c r="W127" s="118" t="s">
        <v>111</v>
      </c>
      <c r="X127" s="157"/>
      <c r="Y127" s="157"/>
      <c r="Z127" s="157"/>
      <c r="AR127" s="35"/>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c r="BW127" s="35"/>
      <c r="BX127" s="35"/>
      <c r="BY127" s="35"/>
      <c r="BZ127" s="35"/>
      <c r="CA127" s="35"/>
      <c r="CB127" s="35"/>
      <c r="CC127" s="35"/>
      <c r="CD127" s="35"/>
    </row>
    <row r="128" spans="2:82" ht="15" customHeight="1" x14ac:dyDescent="0.3">
      <c r="E128" s="2" t="s">
        <v>108</v>
      </c>
      <c r="F128" s="158"/>
      <c r="G128" s="158"/>
      <c r="H128" s="158"/>
      <c r="I128" s="158"/>
      <c r="J128" s="158"/>
      <c r="K128" s="158"/>
      <c r="L128" s="158"/>
      <c r="M128" s="158"/>
      <c r="N128" s="158"/>
      <c r="O128" s="158"/>
      <c r="P128" s="158"/>
      <c r="Q128" s="158"/>
      <c r="R128" s="158"/>
      <c r="S128" s="158"/>
      <c r="T128" s="158"/>
      <c r="U128" s="158"/>
      <c r="V128" s="158"/>
      <c r="W128" s="158"/>
      <c r="X128" s="158"/>
      <c r="Y128" s="158"/>
      <c r="Z128" s="158"/>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35"/>
      <c r="BX128" s="35"/>
      <c r="BY128" s="35"/>
      <c r="BZ128" s="35"/>
      <c r="CA128" s="35"/>
      <c r="CB128" s="35"/>
      <c r="CC128" s="35"/>
      <c r="CD128" s="35"/>
    </row>
    <row r="129" spans="2:82" ht="15" customHeight="1" x14ac:dyDescent="0.3">
      <c r="E129" s="2" t="s">
        <v>112</v>
      </c>
      <c r="F129" s="159"/>
      <c r="G129" s="159"/>
      <c r="H129" s="159"/>
      <c r="I129" s="159"/>
      <c r="J129" s="159"/>
      <c r="V129" s="62"/>
      <c r="W129" s="62"/>
      <c r="X129" s="62"/>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c r="BW129" s="35"/>
      <c r="BX129" s="35"/>
      <c r="BY129" s="35"/>
      <c r="BZ129" s="35"/>
      <c r="CA129" s="35"/>
      <c r="CB129" s="35"/>
      <c r="CC129" s="35"/>
      <c r="CD129" s="35"/>
    </row>
    <row r="130" spans="2:82" ht="15" customHeight="1" x14ac:dyDescent="0.3">
      <c r="E130" s="2"/>
      <c r="F130" s="70"/>
      <c r="G130" s="70"/>
      <c r="H130" s="70"/>
      <c r="I130" s="70"/>
      <c r="J130" s="70"/>
      <c r="V130" s="62"/>
      <c r="W130" s="62"/>
      <c r="X130" s="62"/>
      <c r="AR130" s="35"/>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c r="BW130" s="35"/>
      <c r="BX130" s="35"/>
      <c r="BY130" s="35"/>
      <c r="BZ130" s="35"/>
      <c r="CA130" s="35"/>
      <c r="CB130" s="35"/>
      <c r="CC130" s="35"/>
      <c r="CD130" s="35"/>
    </row>
    <row r="131" spans="2:82" ht="15" customHeight="1" x14ac:dyDescent="0.3">
      <c r="E131" s="2" t="s">
        <v>135</v>
      </c>
      <c r="F131" s="87"/>
      <c r="G131" s="87"/>
      <c r="H131" s="87"/>
      <c r="I131" s="87"/>
      <c r="J131" s="87"/>
      <c r="K131" s="87"/>
      <c r="L131" s="87"/>
      <c r="M131" s="87"/>
      <c r="N131" s="87"/>
      <c r="O131" s="87"/>
      <c r="P131" s="87"/>
      <c r="Q131" s="87"/>
      <c r="R131" s="87"/>
      <c r="S131" s="87"/>
      <c r="T131" s="87"/>
      <c r="U131" s="87"/>
      <c r="V131" s="62"/>
      <c r="W131" s="62"/>
      <c r="X131" s="62"/>
      <c r="AC131" s="2" t="s">
        <v>132</v>
      </c>
      <c r="AD131" s="153"/>
      <c r="AE131" s="153"/>
      <c r="AF131" s="153"/>
      <c r="AG131" s="153"/>
      <c r="AH131" s="153"/>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c r="BW131" s="35"/>
      <c r="BX131" s="35"/>
      <c r="BY131" s="35"/>
      <c r="BZ131" s="35"/>
      <c r="CA131" s="35"/>
      <c r="CB131" s="35"/>
      <c r="CC131" s="35"/>
      <c r="CD131" s="35"/>
    </row>
    <row r="132" spans="2:82" ht="15" customHeight="1" x14ac:dyDescent="0.3">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c r="BS132" s="35"/>
      <c r="BT132" s="35"/>
      <c r="BU132" s="35"/>
      <c r="BV132" s="35"/>
      <c r="BW132" s="35"/>
      <c r="BX132" s="35"/>
      <c r="BY132" s="35"/>
      <c r="BZ132" s="35"/>
      <c r="CA132" s="35"/>
      <c r="CB132" s="35"/>
      <c r="CC132" s="35"/>
      <c r="CD132" s="35"/>
    </row>
    <row r="133" spans="2:82" ht="15" customHeight="1" x14ac:dyDescent="0.3">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c r="BQ133" s="35"/>
      <c r="BR133" s="35"/>
      <c r="BS133" s="35"/>
      <c r="BT133" s="35"/>
      <c r="BU133" s="35"/>
      <c r="BV133" s="35"/>
      <c r="BW133" s="35"/>
      <c r="BX133" s="35"/>
      <c r="BY133" s="35"/>
      <c r="BZ133" s="35"/>
      <c r="CA133" s="35"/>
      <c r="CB133" s="35"/>
      <c r="CC133" s="35"/>
      <c r="CD133" s="35"/>
    </row>
    <row r="134" spans="2:82" ht="15" customHeight="1" x14ac:dyDescent="0.3">
      <c r="AR134" s="35"/>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5"/>
      <c r="BP134" s="35"/>
      <c r="BQ134" s="35"/>
      <c r="BR134" s="35"/>
      <c r="BS134" s="35"/>
      <c r="BT134" s="35"/>
      <c r="BU134" s="35"/>
      <c r="BV134" s="35"/>
      <c r="BW134" s="35"/>
      <c r="BX134" s="35"/>
      <c r="BY134" s="35"/>
      <c r="BZ134" s="35"/>
      <c r="CA134" s="35"/>
      <c r="CB134" s="35"/>
      <c r="CC134" s="35"/>
      <c r="CD134" s="35"/>
    </row>
    <row r="135" spans="2:82" ht="15" customHeight="1" x14ac:dyDescent="0.3">
      <c r="B135" s="45" t="s">
        <v>65</v>
      </c>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7"/>
      <c r="AR135" s="35"/>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5"/>
      <c r="BP135" s="35"/>
      <c r="BQ135" s="35"/>
      <c r="BR135" s="35"/>
      <c r="BS135" s="35"/>
      <c r="BT135" s="35"/>
      <c r="BU135" s="35"/>
      <c r="BV135" s="35"/>
      <c r="BW135" s="35"/>
      <c r="BX135" s="35"/>
      <c r="BY135" s="35"/>
      <c r="BZ135" s="35"/>
      <c r="CA135" s="35"/>
      <c r="CB135" s="35"/>
      <c r="CC135" s="35"/>
      <c r="CD135" s="35"/>
    </row>
    <row r="136" spans="2:82" ht="15" customHeight="1" x14ac:dyDescent="0.3">
      <c r="B136" s="48"/>
      <c r="C136" s="49"/>
      <c r="D136" s="49"/>
      <c r="E136" s="49"/>
      <c r="F136" s="49"/>
      <c r="G136" s="49"/>
      <c r="H136" s="49"/>
      <c r="I136" s="49"/>
      <c r="J136" s="50" t="s">
        <v>66</v>
      </c>
      <c r="K136" s="50"/>
      <c r="L136" s="51" t="s">
        <v>148</v>
      </c>
      <c r="M136" s="50"/>
      <c r="N136" s="50"/>
      <c r="O136" s="50"/>
      <c r="P136" s="51"/>
      <c r="Q136" s="49"/>
      <c r="R136" s="49"/>
      <c r="S136" s="49"/>
      <c r="T136" s="49"/>
      <c r="U136" s="49"/>
      <c r="V136" s="49"/>
      <c r="W136" s="49"/>
      <c r="X136" s="49"/>
      <c r="Y136" s="49"/>
      <c r="Z136" s="49"/>
      <c r="AA136" s="49"/>
      <c r="AB136" s="49"/>
      <c r="AC136" s="49"/>
      <c r="AD136" s="49"/>
      <c r="AE136" s="49"/>
      <c r="AF136" s="49"/>
      <c r="AG136" s="49"/>
      <c r="AH136" s="49"/>
      <c r="AI136" s="49"/>
      <c r="AJ136" s="52"/>
      <c r="AL136" s="109">
        <f>SUM(AL137:AL149)</f>
        <v>12</v>
      </c>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35"/>
      <c r="BT136" s="35"/>
      <c r="BU136" s="35"/>
      <c r="BV136" s="35"/>
      <c r="BW136" s="35"/>
      <c r="BX136" s="35"/>
      <c r="BY136" s="35"/>
      <c r="BZ136" s="35"/>
      <c r="CA136" s="35"/>
      <c r="CB136" s="35"/>
      <c r="CC136" s="35"/>
      <c r="CD136" s="35"/>
    </row>
    <row r="137" spans="2:82" ht="15" customHeight="1" x14ac:dyDescent="0.3">
      <c r="B137" s="48"/>
      <c r="C137" s="49"/>
      <c r="D137" s="49"/>
      <c r="E137" s="49"/>
      <c r="F137" s="49"/>
      <c r="G137" s="49"/>
      <c r="H137" s="49"/>
      <c r="I137" s="49"/>
      <c r="J137" s="53" t="s">
        <v>67</v>
      </c>
      <c r="K137" s="53"/>
      <c r="L137" s="49" t="str">
        <f>IF(AND(AL35&lt;6,AM35=6),Tables!G2,IF(AND(AL35=6,AM35=6),"",Tables!G2))</f>
        <v>Pre Total not compeleted</v>
      </c>
      <c r="M137" s="53"/>
      <c r="N137" s="53"/>
      <c r="O137" s="53"/>
      <c r="P137" s="49"/>
      <c r="Q137" s="49"/>
      <c r="R137" s="49"/>
      <c r="S137" s="49"/>
      <c r="T137" s="49"/>
      <c r="U137" s="49"/>
      <c r="V137" s="49"/>
      <c r="W137" s="49"/>
      <c r="X137" s="49"/>
      <c r="Y137" s="49"/>
      <c r="Z137" s="49"/>
      <c r="AA137" s="49"/>
      <c r="AB137" s="49"/>
      <c r="AC137" s="49"/>
      <c r="AD137" s="49"/>
      <c r="AE137" s="49"/>
      <c r="AF137" s="49"/>
      <c r="AG137" s="49"/>
      <c r="AH137" s="49"/>
      <c r="AI137" s="49"/>
      <c r="AJ137" s="52"/>
      <c r="AL137" s="109">
        <f>IF(L137="",0,1)</f>
        <v>1</v>
      </c>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c r="BW137" s="35"/>
      <c r="BX137" s="35"/>
      <c r="BY137" s="35"/>
      <c r="BZ137" s="35"/>
      <c r="CA137" s="35"/>
      <c r="CB137" s="35"/>
      <c r="CC137" s="35"/>
      <c r="CD137" s="35"/>
    </row>
    <row r="138" spans="2:82" ht="15" customHeight="1" x14ac:dyDescent="0.3">
      <c r="B138" s="48"/>
      <c r="C138" s="49"/>
      <c r="D138" s="49"/>
      <c r="E138" s="49"/>
      <c r="F138" s="49"/>
      <c r="G138" s="49"/>
      <c r="H138" s="49"/>
      <c r="I138" s="49"/>
      <c r="J138" s="53" t="s">
        <v>68</v>
      </c>
      <c r="K138" s="53"/>
      <c r="L138" s="49" t="str">
        <f>IF(AND(AL47&lt;6,AM47=6),Tables!G3,IF(AND(AL47=6,AM47=6),"",Tables!G3))</f>
        <v>Post Total not completed</v>
      </c>
      <c r="M138" s="53"/>
      <c r="N138" s="53"/>
      <c r="O138" s="53"/>
      <c r="P138" s="49"/>
      <c r="Q138" s="49"/>
      <c r="R138" s="49"/>
      <c r="S138" s="49"/>
      <c r="T138" s="49"/>
      <c r="U138" s="49"/>
      <c r="V138" s="49"/>
      <c r="W138" s="49"/>
      <c r="X138" s="49"/>
      <c r="Y138" s="49"/>
      <c r="Z138" s="49"/>
      <c r="AA138" s="49"/>
      <c r="AB138" s="49"/>
      <c r="AC138" s="49"/>
      <c r="AD138" s="49"/>
      <c r="AE138" s="49"/>
      <c r="AF138" s="49"/>
      <c r="AG138" s="49"/>
      <c r="AH138" s="49"/>
      <c r="AI138" s="49"/>
      <c r="AJ138" s="52"/>
      <c r="AL138" s="109">
        <f t="shared" ref="AL138:AL149" si="4">IF(L138="",0,1)</f>
        <v>1</v>
      </c>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35"/>
      <c r="BT138" s="35"/>
      <c r="BU138" s="35"/>
      <c r="BV138" s="35"/>
      <c r="BW138" s="35"/>
      <c r="BX138" s="35"/>
      <c r="BY138" s="35"/>
      <c r="BZ138" s="35"/>
      <c r="CA138" s="35"/>
      <c r="CB138" s="35"/>
      <c r="CC138" s="35"/>
      <c r="CD138" s="35"/>
    </row>
    <row r="139" spans="2:82" ht="15" customHeight="1" x14ac:dyDescent="0.3">
      <c r="B139" s="48"/>
      <c r="C139" s="49"/>
      <c r="D139" s="49"/>
      <c r="E139" s="49"/>
      <c r="F139" s="49"/>
      <c r="G139" s="49"/>
      <c r="H139" s="49"/>
      <c r="I139" s="49"/>
      <c r="J139" s="53" t="s">
        <v>200</v>
      </c>
      <c r="K139" s="53"/>
      <c r="L139" s="49" t="str">
        <f>IF(AND(ISBLANK(U72),ISBLANK(X72)),Tables!G11,IF(AN72=4,Tables!G11,""))</f>
        <v>Hydrodynamic Separator is not located on private property</v>
      </c>
      <c r="M139" s="53"/>
      <c r="N139" s="53"/>
      <c r="O139" s="53"/>
      <c r="P139" s="49"/>
      <c r="Q139" s="49"/>
      <c r="R139" s="49"/>
      <c r="S139" s="49"/>
      <c r="T139" s="49"/>
      <c r="U139" s="49"/>
      <c r="V139" s="49"/>
      <c r="W139" s="49"/>
      <c r="X139" s="49"/>
      <c r="Y139" s="49"/>
      <c r="Z139" s="49"/>
      <c r="AA139" s="49"/>
      <c r="AB139" s="49"/>
      <c r="AC139" s="49"/>
      <c r="AD139" s="49"/>
      <c r="AE139" s="49"/>
      <c r="AF139" s="49"/>
      <c r="AG139" s="49"/>
      <c r="AH139" s="49"/>
      <c r="AI139" s="49"/>
      <c r="AJ139" s="52"/>
      <c r="AL139" s="109">
        <f t="shared" si="4"/>
        <v>1</v>
      </c>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c r="BW139" s="35"/>
      <c r="BX139" s="35"/>
      <c r="BY139" s="35"/>
      <c r="BZ139" s="35"/>
      <c r="CA139" s="35"/>
      <c r="CB139" s="35"/>
      <c r="CC139" s="35"/>
      <c r="CD139" s="35"/>
    </row>
    <row r="140" spans="2:82" ht="15" customHeight="1" x14ac:dyDescent="0.3">
      <c r="B140" s="48"/>
      <c r="C140" s="49"/>
      <c r="D140" s="49"/>
      <c r="E140" s="49"/>
      <c r="F140" s="49"/>
      <c r="G140" s="49"/>
      <c r="H140" s="49"/>
      <c r="I140" s="49"/>
      <c r="J140" s="53" t="s">
        <v>201</v>
      </c>
      <c r="K140" s="53"/>
      <c r="L140" s="49" t="str">
        <f>IF(AND(ISBLANK(U74),ISBLANK(X74)),Tables!G12,IF(AN74=4,Tables!G12,""))</f>
        <v>Hydrodynamic Separator is not accessable for maintenance</v>
      </c>
      <c r="M140" s="53"/>
      <c r="N140" s="53"/>
      <c r="O140" s="53"/>
      <c r="P140" s="49"/>
      <c r="Q140" s="49"/>
      <c r="R140" s="49"/>
      <c r="S140" s="49"/>
      <c r="T140" s="49"/>
      <c r="U140" s="49"/>
      <c r="V140" s="49"/>
      <c r="W140" s="49"/>
      <c r="X140" s="49"/>
      <c r="Y140" s="49"/>
      <c r="Z140" s="49"/>
      <c r="AA140" s="49"/>
      <c r="AB140" s="49"/>
      <c r="AC140" s="49"/>
      <c r="AD140" s="49"/>
      <c r="AE140" s="49"/>
      <c r="AF140" s="49"/>
      <c r="AG140" s="49"/>
      <c r="AH140" s="49"/>
      <c r="AI140" s="49"/>
      <c r="AJ140" s="52"/>
      <c r="AL140" s="109">
        <f t="shared" si="4"/>
        <v>1</v>
      </c>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c r="BW140" s="35"/>
      <c r="BX140" s="35"/>
      <c r="BY140" s="35"/>
      <c r="BZ140" s="35"/>
      <c r="CA140" s="35"/>
      <c r="CB140" s="35"/>
      <c r="CC140" s="35"/>
      <c r="CD140" s="35"/>
    </row>
    <row r="141" spans="2:82" ht="15" customHeight="1" x14ac:dyDescent="0.3">
      <c r="B141" s="48"/>
      <c r="C141" s="49"/>
      <c r="D141" s="49"/>
      <c r="E141" s="49"/>
      <c r="F141" s="49"/>
      <c r="G141" s="49"/>
      <c r="H141" s="49"/>
      <c r="I141" s="49"/>
      <c r="J141" s="135" t="s">
        <v>265</v>
      </c>
      <c r="K141" s="53"/>
      <c r="L141" s="49" t="str">
        <f>IF(AN82&lt;10,Tables!G14,"")</f>
        <v>Manufacturer's data is not provided</v>
      </c>
      <c r="M141" s="53"/>
      <c r="N141" s="53"/>
      <c r="O141" s="53"/>
      <c r="P141" s="49"/>
      <c r="Q141" s="49"/>
      <c r="R141" s="49"/>
      <c r="S141" s="49"/>
      <c r="T141" s="49"/>
      <c r="U141" s="49"/>
      <c r="V141" s="49"/>
      <c r="W141" s="49"/>
      <c r="X141" s="49"/>
      <c r="Y141" s="49"/>
      <c r="Z141" s="49"/>
      <c r="AA141" s="49"/>
      <c r="AB141" s="49"/>
      <c r="AC141" s="49"/>
      <c r="AD141" s="49"/>
      <c r="AE141" s="49"/>
      <c r="AF141" s="49"/>
      <c r="AG141" s="49"/>
      <c r="AH141" s="49"/>
      <c r="AI141" s="49"/>
      <c r="AJ141" s="52"/>
      <c r="AL141" s="109">
        <f t="shared" si="4"/>
        <v>1</v>
      </c>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c r="BW141" s="35"/>
      <c r="BX141" s="35"/>
      <c r="BY141" s="35"/>
      <c r="BZ141" s="35"/>
      <c r="CA141" s="35"/>
      <c r="CB141" s="35"/>
      <c r="CC141" s="35"/>
      <c r="CD141" s="35"/>
    </row>
    <row r="142" spans="2:82" ht="15" customHeight="1" x14ac:dyDescent="0.3">
      <c r="B142" s="48"/>
      <c r="C142" s="49"/>
      <c r="D142" s="49"/>
      <c r="E142" s="49"/>
      <c r="F142" s="49"/>
      <c r="G142" s="49"/>
      <c r="H142" s="49"/>
      <c r="I142" s="49"/>
      <c r="J142" s="53" t="s">
        <v>336</v>
      </c>
      <c r="K142" s="53"/>
      <c r="L142" s="49" t="str">
        <f>IF(AO82=2,Tables!G15,"")</f>
        <v>Treatment Flow Rate is not provided</v>
      </c>
      <c r="M142" s="53"/>
      <c r="N142" s="53"/>
      <c r="O142" s="53"/>
      <c r="P142" s="49"/>
      <c r="Q142" s="49"/>
      <c r="R142" s="49"/>
      <c r="S142" s="49"/>
      <c r="T142" s="49"/>
      <c r="U142" s="49"/>
      <c r="V142" s="49"/>
      <c r="W142" s="49"/>
      <c r="X142" s="49"/>
      <c r="Y142" s="49"/>
      <c r="Z142" s="49"/>
      <c r="AA142" s="49"/>
      <c r="AB142" s="49"/>
      <c r="AC142" s="49"/>
      <c r="AD142" s="49"/>
      <c r="AE142" s="49"/>
      <c r="AF142" s="49"/>
      <c r="AG142" s="49"/>
      <c r="AH142" s="49"/>
      <c r="AI142" s="49"/>
      <c r="AJ142" s="52"/>
      <c r="AL142" s="109">
        <f t="shared" si="4"/>
        <v>1</v>
      </c>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35"/>
      <c r="BR142" s="35"/>
      <c r="BS142" s="35"/>
      <c r="BT142" s="35"/>
      <c r="BU142" s="35"/>
      <c r="BV142" s="35"/>
      <c r="BW142" s="35"/>
      <c r="BX142" s="35"/>
      <c r="BY142" s="35"/>
      <c r="BZ142" s="35"/>
      <c r="CA142" s="35"/>
      <c r="CB142" s="35"/>
      <c r="CC142" s="35"/>
      <c r="CD142" s="35"/>
    </row>
    <row r="143" spans="2:82" ht="15" customHeight="1" x14ac:dyDescent="0.3">
      <c r="B143" s="48"/>
      <c r="C143" s="49"/>
      <c r="D143" s="49"/>
      <c r="E143" s="49"/>
      <c r="F143" s="49"/>
      <c r="G143" s="49"/>
      <c r="H143" s="49"/>
      <c r="I143" s="49"/>
      <c r="J143" s="53" t="s">
        <v>337</v>
      </c>
      <c r="K143" s="53"/>
      <c r="L143" s="49" t="str">
        <f>IF(AO84=2,Tables!G16,"")</f>
        <v>Sediment Storage Capacity is not provided</v>
      </c>
      <c r="M143" s="53"/>
      <c r="N143" s="53"/>
      <c r="O143" s="53"/>
      <c r="P143" s="49"/>
      <c r="Q143" s="49"/>
      <c r="R143" s="49"/>
      <c r="S143" s="49"/>
      <c r="T143" s="49"/>
      <c r="U143" s="49"/>
      <c r="V143" s="49"/>
      <c r="W143" s="49"/>
      <c r="X143" s="49"/>
      <c r="Y143" s="49"/>
      <c r="Z143" s="49"/>
      <c r="AA143" s="49"/>
      <c r="AB143" s="49"/>
      <c r="AC143" s="49"/>
      <c r="AD143" s="49"/>
      <c r="AE143" s="49"/>
      <c r="AF143" s="49"/>
      <c r="AG143" s="49"/>
      <c r="AH143" s="49"/>
      <c r="AI143" s="49"/>
      <c r="AJ143" s="52"/>
      <c r="AL143" s="109">
        <f t="shared" si="4"/>
        <v>1</v>
      </c>
      <c r="AR143" s="35"/>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5"/>
      <c r="BP143" s="35"/>
      <c r="BQ143" s="35"/>
      <c r="BR143" s="35"/>
      <c r="BS143" s="35"/>
      <c r="BT143" s="35"/>
      <c r="BU143" s="35"/>
      <c r="BV143" s="35"/>
      <c r="BW143" s="35"/>
      <c r="BX143" s="35"/>
      <c r="BY143" s="35"/>
      <c r="BZ143" s="35"/>
      <c r="CA143" s="35"/>
      <c r="CB143" s="35"/>
      <c r="CC143" s="35"/>
      <c r="CD143" s="35"/>
    </row>
    <row r="144" spans="2:82" ht="15" customHeight="1" x14ac:dyDescent="0.3">
      <c r="B144" s="48"/>
      <c r="C144" s="49"/>
      <c r="D144" s="49"/>
      <c r="E144" s="49"/>
      <c r="F144" s="49"/>
      <c r="G144" s="49"/>
      <c r="H144" s="49"/>
      <c r="I144" s="49"/>
      <c r="J144" s="135" t="s">
        <v>320</v>
      </c>
      <c r="K144" s="53"/>
      <c r="L144" s="49"/>
      <c r="M144" s="53"/>
      <c r="N144" s="53"/>
      <c r="O144" s="53"/>
      <c r="P144" s="49"/>
      <c r="Q144" s="49"/>
      <c r="R144" s="49"/>
      <c r="S144" s="49"/>
      <c r="T144" s="49"/>
      <c r="U144" s="49"/>
      <c r="V144" s="49"/>
      <c r="W144" s="49"/>
      <c r="X144" s="49"/>
      <c r="Y144" s="49"/>
      <c r="Z144" s="49"/>
      <c r="AA144" s="49"/>
      <c r="AB144" s="49"/>
      <c r="AC144" s="49"/>
      <c r="AD144" s="49"/>
      <c r="AE144" s="49"/>
      <c r="AF144" s="49"/>
      <c r="AG144" s="49"/>
      <c r="AH144" s="49"/>
      <c r="AI144" s="49"/>
      <c r="AJ144" s="52"/>
      <c r="AL144" s="109"/>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c r="BQ144" s="35"/>
      <c r="BR144" s="35"/>
      <c r="BS144" s="35"/>
      <c r="BT144" s="35"/>
      <c r="BU144" s="35"/>
      <c r="BV144" s="35"/>
      <c r="BW144" s="35"/>
      <c r="BX144" s="35"/>
      <c r="BY144" s="35"/>
      <c r="BZ144" s="35"/>
      <c r="CA144" s="35"/>
      <c r="CB144" s="35"/>
      <c r="CC144" s="35"/>
      <c r="CD144" s="35"/>
    </row>
    <row r="145" spans="2:82" ht="15" customHeight="1" x14ac:dyDescent="0.3">
      <c r="B145" s="48"/>
      <c r="C145" s="49"/>
      <c r="D145" s="49"/>
      <c r="E145" s="49"/>
      <c r="F145" s="49"/>
      <c r="G145" s="49"/>
      <c r="H145" s="49"/>
      <c r="I145" s="49"/>
      <c r="J145" s="53" t="s">
        <v>319</v>
      </c>
      <c r="K145" s="53"/>
      <c r="L145" s="49" t="str">
        <f>IF(AO90=2,Tables!G17,"")</f>
        <v>Rim EL. is not provided</v>
      </c>
      <c r="M145" s="53"/>
      <c r="N145" s="53"/>
      <c r="O145" s="53"/>
      <c r="P145" s="49"/>
      <c r="Q145" s="49"/>
      <c r="R145" s="49"/>
      <c r="S145" s="49"/>
      <c r="T145" s="49"/>
      <c r="U145" s="49"/>
      <c r="V145" s="49"/>
      <c r="W145" s="49"/>
      <c r="X145" s="49"/>
      <c r="Y145" s="49"/>
      <c r="Z145" s="49"/>
      <c r="AA145" s="49"/>
      <c r="AB145" s="49"/>
      <c r="AC145" s="49"/>
      <c r="AD145" s="49"/>
      <c r="AE145" s="49"/>
      <c r="AF145" s="49"/>
      <c r="AG145" s="49"/>
      <c r="AH145" s="49"/>
      <c r="AI145" s="49"/>
      <c r="AJ145" s="52"/>
      <c r="AL145" s="109">
        <f t="shared" si="4"/>
        <v>1</v>
      </c>
      <c r="AR145" s="35"/>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5"/>
      <c r="BP145" s="35"/>
      <c r="BQ145" s="35"/>
      <c r="BR145" s="35"/>
      <c r="BS145" s="35"/>
      <c r="BT145" s="35"/>
      <c r="BU145" s="35"/>
      <c r="BV145" s="35"/>
      <c r="BW145" s="35"/>
      <c r="BX145" s="35"/>
      <c r="BY145" s="35"/>
      <c r="BZ145" s="35"/>
      <c r="CA145" s="35"/>
      <c r="CB145" s="35"/>
      <c r="CC145" s="35"/>
      <c r="CD145" s="35"/>
    </row>
    <row r="146" spans="2:82" ht="15" customHeight="1" x14ac:dyDescent="0.3">
      <c r="B146" s="48"/>
      <c r="C146" s="49"/>
      <c r="D146" s="49"/>
      <c r="E146" s="49"/>
      <c r="F146" s="49"/>
      <c r="G146" s="49"/>
      <c r="H146" s="49"/>
      <c r="I146" s="49"/>
      <c r="J146" s="53" t="s">
        <v>339</v>
      </c>
      <c r="K146" s="53"/>
      <c r="L146" s="49" t="str">
        <f>IF(AN90=2,Tables!G18,"")</f>
        <v>Sump EL. is not provided</v>
      </c>
      <c r="M146" s="53"/>
      <c r="N146" s="53"/>
      <c r="O146" s="53"/>
      <c r="P146" s="49"/>
      <c r="Q146" s="49"/>
      <c r="R146" s="49"/>
      <c r="S146" s="49"/>
      <c r="T146" s="49"/>
      <c r="U146" s="49"/>
      <c r="V146" s="49"/>
      <c r="W146" s="49"/>
      <c r="X146" s="49"/>
      <c r="Y146" s="49"/>
      <c r="Z146" s="49"/>
      <c r="AA146" s="49"/>
      <c r="AB146" s="49"/>
      <c r="AC146" s="49"/>
      <c r="AD146" s="49"/>
      <c r="AE146" s="49"/>
      <c r="AF146" s="49"/>
      <c r="AG146" s="49"/>
      <c r="AH146" s="49"/>
      <c r="AI146" s="49"/>
      <c r="AJ146" s="52"/>
      <c r="AL146" s="109">
        <f t="shared" si="4"/>
        <v>1</v>
      </c>
      <c r="AR146" s="35"/>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5"/>
      <c r="BP146" s="35"/>
      <c r="BQ146" s="35"/>
      <c r="BR146" s="35"/>
      <c r="BS146" s="35"/>
      <c r="BT146" s="35"/>
      <c r="BU146" s="35"/>
      <c r="BV146" s="35"/>
      <c r="BW146" s="35"/>
      <c r="BX146" s="35"/>
      <c r="BY146" s="35"/>
      <c r="BZ146" s="35"/>
      <c r="CA146" s="35"/>
      <c r="CB146" s="35"/>
      <c r="CC146" s="35"/>
      <c r="CD146" s="35"/>
    </row>
    <row r="147" spans="2:82" ht="15" customHeight="1" x14ac:dyDescent="0.3">
      <c r="B147" s="48"/>
      <c r="C147" s="49"/>
      <c r="D147" s="49"/>
      <c r="E147" s="49"/>
      <c r="F147" s="49"/>
      <c r="G147" s="49"/>
      <c r="H147" s="49"/>
      <c r="I147" s="49"/>
      <c r="J147" s="53" t="s">
        <v>338</v>
      </c>
      <c r="K147" s="53"/>
      <c r="L147" s="49" t="str">
        <f>IF(AO93=2,Tables!G19,"")</f>
        <v>Outlete Pipe Invert EL. is not provided</v>
      </c>
      <c r="M147" s="53"/>
      <c r="N147" s="53"/>
      <c r="O147" s="53"/>
      <c r="P147" s="49"/>
      <c r="Q147" s="49"/>
      <c r="R147" s="49"/>
      <c r="S147" s="49"/>
      <c r="T147" s="49"/>
      <c r="U147" s="49"/>
      <c r="V147" s="49"/>
      <c r="W147" s="49"/>
      <c r="X147" s="49"/>
      <c r="Y147" s="49"/>
      <c r="Z147" s="49"/>
      <c r="AA147" s="49"/>
      <c r="AB147" s="49"/>
      <c r="AC147" s="49"/>
      <c r="AD147" s="49"/>
      <c r="AE147" s="49"/>
      <c r="AF147" s="49"/>
      <c r="AG147" s="49"/>
      <c r="AH147" s="49"/>
      <c r="AI147" s="49"/>
      <c r="AJ147" s="52"/>
      <c r="AL147" s="109">
        <f t="shared" si="4"/>
        <v>1</v>
      </c>
      <c r="AR147" s="35"/>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5"/>
      <c r="BP147" s="35"/>
      <c r="BQ147" s="35"/>
      <c r="BR147" s="35"/>
      <c r="BS147" s="35"/>
      <c r="BT147" s="35"/>
      <c r="BU147" s="35"/>
      <c r="BV147" s="35"/>
      <c r="BW147" s="35"/>
      <c r="BX147" s="35"/>
      <c r="BY147" s="35"/>
      <c r="BZ147" s="35"/>
      <c r="CA147" s="35"/>
      <c r="CB147" s="35"/>
      <c r="CC147" s="35"/>
      <c r="CD147" s="35"/>
    </row>
    <row r="148" spans="2:82" ht="15" customHeight="1" x14ac:dyDescent="0.3">
      <c r="B148" s="48"/>
      <c r="C148" s="49"/>
      <c r="D148" s="49"/>
      <c r="E148" s="49"/>
      <c r="F148" s="49"/>
      <c r="G148" s="49"/>
      <c r="H148" s="49"/>
      <c r="I148" s="49"/>
      <c r="J148" s="53" t="s">
        <v>340</v>
      </c>
      <c r="K148" s="53"/>
      <c r="L148" s="49" t="str">
        <f>IF(AO88=2,Tables!G20,"")</f>
        <v>Diameter is not provided</v>
      </c>
      <c r="M148" s="53"/>
      <c r="N148" s="53"/>
      <c r="O148" s="53"/>
      <c r="P148" s="49"/>
      <c r="Q148" s="49"/>
      <c r="R148" s="49"/>
      <c r="S148" s="49"/>
      <c r="T148" s="49"/>
      <c r="U148" s="49"/>
      <c r="V148" s="49"/>
      <c r="W148" s="49"/>
      <c r="X148" s="49"/>
      <c r="Y148" s="49"/>
      <c r="Z148" s="49"/>
      <c r="AA148" s="49"/>
      <c r="AB148" s="49"/>
      <c r="AC148" s="49"/>
      <c r="AD148" s="49"/>
      <c r="AE148" s="49"/>
      <c r="AF148" s="49"/>
      <c r="AG148" s="49"/>
      <c r="AH148" s="49"/>
      <c r="AI148" s="49"/>
      <c r="AJ148" s="52"/>
      <c r="AL148" s="109">
        <f t="shared" si="4"/>
        <v>1</v>
      </c>
      <c r="AR148" s="35"/>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5"/>
      <c r="BP148" s="35"/>
      <c r="BQ148" s="35"/>
      <c r="BR148" s="35"/>
      <c r="BS148" s="35"/>
      <c r="BT148" s="35"/>
      <c r="BU148" s="35"/>
      <c r="BV148" s="35"/>
      <c r="BW148" s="35"/>
      <c r="BX148" s="35"/>
      <c r="BY148" s="35"/>
      <c r="BZ148" s="35"/>
      <c r="CA148" s="35"/>
      <c r="CB148" s="35"/>
      <c r="CC148" s="35"/>
      <c r="CD148" s="35"/>
    </row>
    <row r="149" spans="2:82" ht="15" customHeight="1" x14ac:dyDescent="0.3">
      <c r="B149" s="54"/>
      <c r="C149" s="55"/>
      <c r="D149" s="55"/>
      <c r="E149" s="55"/>
      <c r="F149" s="55"/>
      <c r="G149" s="55"/>
      <c r="H149" s="55"/>
      <c r="I149" s="55"/>
      <c r="J149" s="56" t="s">
        <v>82</v>
      </c>
      <c r="K149" s="56"/>
      <c r="L149" s="55" t="str">
        <f>IF(AL101&lt;2,Tables!G8,"")</f>
        <v>Latitude and/or Longitude not provided</v>
      </c>
      <c r="M149" s="56"/>
      <c r="N149" s="56"/>
      <c r="O149" s="56"/>
      <c r="P149" s="55"/>
      <c r="Q149" s="55"/>
      <c r="R149" s="55"/>
      <c r="S149" s="55"/>
      <c r="T149" s="55"/>
      <c r="U149" s="55"/>
      <c r="V149" s="55"/>
      <c r="W149" s="55"/>
      <c r="X149" s="55"/>
      <c r="Y149" s="55"/>
      <c r="Z149" s="55"/>
      <c r="AA149" s="55"/>
      <c r="AB149" s="55"/>
      <c r="AC149" s="55"/>
      <c r="AD149" s="55"/>
      <c r="AE149" s="55"/>
      <c r="AF149" s="55"/>
      <c r="AG149" s="55"/>
      <c r="AH149" s="55"/>
      <c r="AI149" s="55"/>
      <c r="AJ149" s="57"/>
      <c r="AL149" s="109">
        <f t="shared" si="4"/>
        <v>1</v>
      </c>
      <c r="AR149" s="35"/>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5"/>
      <c r="BP149" s="35"/>
      <c r="BQ149" s="35"/>
      <c r="BR149" s="35"/>
      <c r="BS149" s="35"/>
      <c r="BT149" s="35"/>
      <c r="BU149" s="35"/>
      <c r="BV149" s="35"/>
      <c r="BW149" s="35"/>
      <c r="BX149" s="35"/>
      <c r="BY149" s="35"/>
      <c r="BZ149" s="35"/>
      <c r="CA149" s="35"/>
      <c r="CB149" s="35"/>
      <c r="CC149" s="35"/>
      <c r="CD149" s="35"/>
    </row>
    <row r="150" spans="2:82" ht="15" customHeight="1" x14ac:dyDescent="0.3">
      <c r="AR150" s="35"/>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5"/>
      <c r="BP150" s="35"/>
      <c r="BQ150" s="35"/>
      <c r="BR150" s="35"/>
      <c r="BS150" s="35"/>
      <c r="BT150" s="35"/>
      <c r="BU150" s="35"/>
      <c r="BV150" s="35"/>
      <c r="BW150" s="35"/>
      <c r="BX150" s="35"/>
      <c r="BY150" s="35"/>
      <c r="BZ150" s="35"/>
      <c r="CA150" s="35"/>
      <c r="CB150" s="35"/>
      <c r="CC150" s="35"/>
      <c r="CD150" s="35"/>
    </row>
    <row r="151" spans="2:82" ht="15" customHeight="1" x14ac:dyDescent="0.3">
      <c r="AR151" s="35"/>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5"/>
      <c r="BP151" s="35"/>
      <c r="BQ151" s="35"/>
      <c r="BR151" s="35"/>
      <c r="BS151" s="35"/>
      <c r="BT151" s="35"/>
      <c r="BU151" s="35"/>
      <c r="BV151" s="35"/>
      <c r="BW151" s="35"/>
      <c r="BX151" s="35"/>
      <c r="BY151" s="35"/>
      <c r="BZ151" s="35"/>
      <c r="CA151" s="35"/>
      <c r="CB151" s="35"/>
      <c r="CC151" s="35"/>
      <c r="CD151" s="35"/>
    </row>
    <row r="152" spans="2:82" ht="15" customHeight="1" x14ac:dyDescent="0.3">
      <c r="AR152" s="35"/>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5"/>
      <c r="BP152" s="35"/>
      <c r="BQ152" s="35"/>
      <c r="BR152" s="35"/>
      <c r="BS152" s="35"/>
      <c r="BT152" s="35"/>
      <c r="BU152" s="35"/>
      <c r="BV152" s="35"/>
      <c r="BW152" s="35"/>
      <c r="BX152" s="35"/>
      <c r="BY152" s="35"/>
      <c r="BZ152" s="35"/>
      <c r="CA152" s="35"/>
      <c r="CB152" s="35"/>
      <c r="CC152" s="35"/>
      <c r="CD152" s="35"/>
    </row>
    <row r="153" spans="2:82" ht="15" customHeight="1" x14ac:dyDescent="0.3">
      <c r="AR153" s="35"/>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5"/>
      <c r="BP153" s="35"/>
      <c r="BQ153" s="35"/>
      <c r="BR153" s="35"/>
      <c r="BS153" s="35"/>
      <c r="BT153" s="35"/>
      <c r="BU153" s="35"/>
      <c r="BV153" s="35"/>
      <c r="BW153" s="35"/>
      <c r="BX153" s="35"/>
      <c r="BY153" s="35"/>
      <c r="BZ153" s="35"/>
      <c r="CA153" s="35"/>
      <c r="CB153" s="35"/>
      <c r="CC153" s="35"/>
      <c r="CD153" s="35"/>
    </row>
    <row r="154" spans="2:82" ht="15" customHeight="1" x14ac:dyDescent="0.3">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c r="BQ154" s="35"/>
      <c r="BR154" s="35"/>
      <c r="BS154" s="35"/>
      <c r="BT154" s="35"/>
      <c r="BU154" s="35"/>
      <c r="BV154" s="35"/>
      <c r="BW154" s="35"/>
      <c r="BX154" s="35"/>
      <c r="BY154" s="35"/>
      <c r="BZ154" s="35"/>
      <c r="CA154" s="35"/>
      <c r="CB154" s="35"/>
      <c r="CC154" s="35"/>
      <c r="CD154" s="35"/>
    </row>
    <row r="155" spans="2:82" ht="15" customHeight="1" x14ac:dyDescent="0.3">
      <c r="AR155" s="35"/>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5"/>
      <c r="BP155" s="35"/>
      <c r="BQ155" s="35"/>
      <c r="BR155" s="35"/>
      <c r="BS155" s="35"/>
      <c r="BT155" s="35"/>
      <c r="BU155" s="35"/>
      <c r="BV155" s="35"/>
      <c r="BW155" s="35"/>
      <c r="BX155" s="35"/>
      <c r="BY155" s="35"/>
      <c r="BZ155" s="35"/>
      <c r="CA155" s="35"/>
      <c r="CB155" s="35"/>
      <c r="CC155" s="35"/>
      <c r="CD155" s="35"/>
    </row>
    <row r="156" spans="2:82" ht="15" customHeight="1" x14ac:dyDescent="0.3">
      <c r="AR156" s="35"/>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5"/>
      <c r="BP156" s="35"/>
      <c r="BQ156" s="35"/>
      <c r="BR156" s="35"/>
      <c r="BS156" s="35"/>
      <c r="BT156" s="35"/>
      <c r="BU156" s="35"/>
      <c r="BV156" s="35"/>
      <c r="BW156" s="35"/>
      <c r="BX156" s="35"/>
      <c r="BY156" s="35"/>
      <c r="BZ156" s="35"/>
      <c r="CA156" s="35"/>
      <c r="CB156" s="35"/>
      <c r="CC156" s="35"/>
      <c r="CD156" s="35"/>
    </row>
    <row r="157" spans="2:82" ht="15" customHeight="1" x14ac:dyDescent="0.3">
      <c r="B157" s="150">
        <f>Tables!$C$13</f>
        <v>45566</v>
      </c>
      <c r="C157" s="150"/>
      <c r="D157" s="150"/>
      <c r="E157" s="150"/>
      <c r="F157" s="150"/>
      <c r="G157" s="150"/>
      <c r="H157" s="150"/>
      <c r="R157" s="151" t="s">
        <v>195</v>
      </c>
      <c r="S157" s="151"/>
      <c r="T157" s="151"/>
      <c r="U157" s="151"/>
    </row>
    <row r="158" spans="2:82" ht="15" customHeight="1" x14ac:dyDescent="0.3"/>
    <row r="159" spans="2:82" ht="15" customHeight="1" x14ac:dyDescent="0.3"/>
    <row r="160" spans="2:82" ht="15" customHeight="1" x14ac:dyDescent="0.3"/>
    <row r="161" ht="15" customHeight="1" x14ac:dyDescent="0.3"/>
    <row r="162" ht="15" customHeight="1" x14ac:dyDescent="0.3"/>
  </sheetData>
  <sheetProtection algorithmName="SHA-512" hashValue="XF2kWmviIo3JDEwvkLPX+nTgIF9balQIvjabQ1pYIEv5kPg2FgQg9VA9LwUH7C+RW+hj+U8swhR4cpXwPVTr5g==" saltValue="2Dy6Y+ieRbu2QAZT3bn0YA==" spinCount="100000" sheet="1" objects="1" scenarios="1" selectLockedCells="1"/>
  <mergeCells count="254">
    <mergeCell ref="AF47:AH47"/>
    <mergeCell ref="AF48:AH48"/>
    <mergeCell ref="T46:V46"/>
    <mergeCell ref="T47:V47"/>
    <mergeCell ref="T51:V51"/>
    <mergeCell ref="P51:R51"/>
    <mergeCell ref="L51:N51"/>
    <mergeCell ref="P46:R46"/>
    <mergeCell ref="P47:R47"/>
    <mergeCell ref="P48:R48"/>
    <mergeCell ref="L48:N48"/>
    <mergeCell ref="L47:N47"/>
    <mergeCell ref="L46:N46"/>
    <mergeCell ref="AB49:AD49"/>
    <mergeCell ref="X46:Z46"/>
    <mergeCell ref="X47:Z47"/>
    <mergeCell ref="X48:Z48"/>
    <mergeCell ref="AB48:AD48"/>
    <mergeCell ref="T48:V48"/>
    <mergeCell ref="T49:V49"/>
    <mergeCell ref="AB51:AD51"/>
    <mergeCell ref="X49:Z49"/>
    <mergeCell ref="P50:R50"/>
    <mergeCell ref="L50:N50"/>
    <mergeCell ref="T35:V35"/>
    <mergeCell ref="P49:R49"/>
    <mergeCell ref="L49:N49"/>
    <mergeCell ref="T40:V40"/>
    <mergeCell ref="T33:V33"/>
    <mergeCell ref="L35:N35"/>
    <mergeCell ref="L38:N38"/>
    <mergeCell ref="L32:N32"/>
    <mergeCell ref="P32:R32"/>
    <mergeCell ref="T32:V32"/>
    <mergeCell ref="L37:N37"/>
    <mergeCell ref="L34:N34"/>
    <mergeCell ref="L33:N33"/>
    <mergeCell ref="P33:R33"/>
    <mergeCell ref="P34:R34"/>
    <mergeCell ref="P35:R35"/>
    <mergeCell ref="P36:R36"/>
    <mergeCell ref="T36:V36"/>
    <mergeCell ref="T37:V37"/>
    <mergeCell ref="P45:R45"/>
    <mergeCell ref="L44:N44"/>
    <mergeCell ref="P44:R44"/>
    <mergeCell ref="L45:N45"/>
    <mergeCell ref="T44:V44"/>
    <mergeCell ref="Q1:AK4"/>
    <mergeCell ref="T34:V34"/>
    <mergeCell ref="W28:Z28"/>
    <mergeCell ref="W29:Z29"/>
    <mergeCell ref="T45:V45"/>
    <mergeCell ref="X44:Z44"/>
    <mergeCell ref="AB44:AD44"/>
    <mergeCell ref="AB40:AD40"/>
    <mergeCell ref="AB41:AD41"/>
    <mergeCell ref="AF37:AH37"/>
    <mergeCell ref="AF38:AH38"/>
    <mergeCell ref="AF39:AH39"/>
    <mergeCell ref="AF33:AH33"/>
    <mergeCell ref="AF34:AH34"/>
    <mergeCell ref="AF35:AH35"/>
    <mergeCell ref="AF36:AH36"/>
    <mergeCell ref="X45:Z45"/>
    <mergeCell ref="AB45:AD45"/>
    <mergeCell ref="P37:R37"/>
    <mergeCell ref="P38:R38"/>
    <mergeCell ref="P39:R39"/>
    <mergeCell ref="P40:R40"/>
    <mergeCell ref="P41:R41"/>
    <mergeCell ref="X32:Z32"/>
    <mergeCell ref="X36:Z36"/>
    <mergeCell ref="X40:Z40"/>
    <mergeCell ref="X41:Z41"/>
    <mergeCell ref="X39:Z39"/>
    <mergeCell ref="F39:G39"/>
    <mergeCell ref="F40:G40"/>
    <mergeCell ref="F41:G41"/>
    <mergeCell ref="X37:Z37"/>
    <mergeCell ref="X38:Z38"/>
    <mergeCell ref="L41:N41"/>
    <mergeCell ref="T38:V38"/>
    <mergeCell ref="T39:V39"/>
    <mergeCell ref="AE15:AJ15"/>
    <mergeCell ref="AE16:AJ16"/>
    <mergeCell ref="J24:M24"/>
    <mergeCell ref="J25:M25"/>
    <mergeCell ref="J26:M26"/>
    <mergeCell ref="J27:M27"/>
    <mergeCell ref="W25:Z25"/>
    <mergeCell ref="AA23:AD23"/>
    <mergeCell ref="F36:G36"/>
    <mergeCell ref="J22:M22"/>
    <mergeCell ref="E15:X15"/>
    <mergeCell ref="E16:X16"/>
    <mergeCell ref="D36:E41"/>
    <mergeCell ref="F37:G37"/>
    <mergeCell ref="F38:G38"/>
    <mergeCell ref="L40:N40"/>
    <mergeCell ref="L39:N39"/>
    <mergeCell ref="T41:V41"/>
    <mergeCell ref="J28:M28"/>
    <mergeCell ref="L36:N36"/>
    <mergeCell ref="J29:M29"/>
    <mergeCell ref="X33:Z33"/>
    <mergeCell ref="X34:Z34"/>
    <mergeCell ref="X35:Z35"/>
    <mergeCell ref="AF53:AH53"/>
    <mergeCell ref="AE58:AJ58"/>
    <mergeCell ref="AB46:AD46"/>
    <mergeCell ref="AB47:AD47"/>
    <mergeCell ref="AF32:AH32"/>
    <mergeCell ref="AF40:AH40"/>
    <mergeCell ref="AF41:AH41"/>
    <mergeCell ref="AF45:AH45"/>
    <mergeCell ref="AF46:AH46"/>
    <mergeCell ref="AB32:AD32"/>
    <mergeCell ref="AB39:AD39"/>
    <mergeCell ref="AB38:AD38"/>
    <mergeCell ref="AB33:AD33"/>
    <mergeCell ref="AB34:AD34"/>
    <mergeCell ref="AB35:AD35"/>
    <mergeCell ref="AB36:AD36"/>
    <mergeCell ref="AB37:AD37"/>
    <mergeCell ref="AF50:AH50"/>
    <mergeCell ref="AF51:AH51"/>
    <mergeCell ref="AF52:AH52"/>
    <mergeCell ref="AB52:AD52"/>
    <mergeCell ref="AB53:AD53"/>
    <mergeCell ref="AF49:AH49"/>
    <mergeCell ref="AB50:AD50"/>
    <mergeCell ref="T52:V52"/>
    <mergeCell ref="P52:R52"/>
    <mergeCell ref="G92:I92"/>
    <mergeCell ref="K92:N92"/>
    <mergeCell ref="P92:S92"/>
    <mergeCell ref="K64:W64"/>
    <mergeCell ref="G66:M66"/>
    <mergeCell ref="T66:Z66"/>
    <mergeCell ref="G88:I88"/>
    <mergeCell ref="L53:N53"/>
    <mergeCell ref="L52:N52"/>
    <mergeCell ref="B57:H57"/>
    <mergeCell ref="R57:U57"/>
    <mergeCell ref="Q82:S82"/>
    <mergeCell ref="O78:U78"/>
    <mergeCell ref="T53:V53"/>
    <mergeCell ref="Q84:S84"/>
    <mergeCell ref="P53:R53"/>
    <mergeCell ref="D48:E53"/>
    <mergeCell ref="F50:G50"/>
    <mergeCell ref="T50:V50"/>
    <mergeCell ref="X50:Z50"/>
    <mergeCell ref="F49:G49"/>
    <mergeCell ref="F48:G48"/>
    <mergeCell ref="BG1:BY4"/>
    <mergeCell ref="AQ6:BD7"/>
    <mergeCell ref="G94:I94"/>
    <mergeCell ref="G95:I95"/>
    <mergeCell ref="AB68:AF68"/>
    <mergeCell ref="AB70:AF70"/>
    <mergeCell ref="B102:AJ108"/>
    <mergeCell ref="AE59:AJ59"/>
    <mergeCell ref="D58:Y58"/>
    <mergeCell ref="O99:R99"/>
    <mergeCell ref="W99:Z99"/>
    <mergeCell ref="G93:I93"/>
    <mergeCell ref="G97:I97"/>
    <mergeCell ref="P93:R93"/>
    <mergeCell ref="P94:R94"/>
    <mergeCell ref="P95:R95"/>
    <mergeCell ref="F51:G51"/>
    <mergeCell ref="F52:G52"/>
    <mergeCell ref="F53:G53"/>
    <mergeCell ref="X51:Z51"/>
    <mergeCell ref="X52:Z52"/>
    <mergeCell ref="X53:Z53"/>
    <mergeCell ref="K93:M93"/>
    <mergeCell ref="K95:M95"/>
    <mergeCell ref="AD131:AH131"/>
    <mergeCell ref="AE113:AJ113"/>
    <mergeCell ref="AE112:AJ112"/>
    <mergeCell ref="G89:I89"/>
    <mergeCell ref="G90:I90"/>
    <mergeCell ref="O89:Q89"/>
    <mergeCell ref="O90:Q90"/>
    <mergeCell ref="B157:H157"/>
    <mergeCell ref="R157:U157"/>
    <mergeCell ref="G96:I96"/>
    <mergeCell ref="F124:Z124"/>
    <mergeCell ref="F125:Z125"/>
    <mergeCell ref="F126:Z126"/>
    <mergeCell ref="F127:L127"/>
    <mergeCell ref="P127:S127"/>
    <mergeCell ref="X127:Z127"/>
    <mergeCell ref="F128:Z128"/>
    <mergeCell ref="F129:J129"/>
    <mergeCell ref="P97:R97"/>
    <mergeCell ref="P96:R96"/>
    <mergeCell ref="K96:M96"/>
    <mergeCell ref="K97:M97"/>
    <mergeCell ref="D112:Y112"/>
    <mergeCell ref="BI70:BJ70"/>
    <mergeCell ref="BI72:BJ72"/>
    <mergeCell ref="AF84:AH84"/>
    <mergeCell ref="AF82:AH82"/>
    <mergeCell ref="AF90:AH90"/>
    <mergeCell ref="K94:M94"/>
    <mergeCell ref="B111:H111"/>
    <mergeCell ref="R111:U111"/>
    <mergeCell ref="G87:J87"/>
    <mergeCell ref="O87:Q87"/>
    <mergeCell ref="AF92:AH92"/>
    <mergeCell ref="BI94:BJ94"/>
    <mergeCell ref="AF86:AH86"/>
    <mergeCell ref="BI54:BI62"/>
    <mergeCell ref="BJ55:BJ62"/>
    <mergeCell ref="BD60:BD64"/>
    <mergeCell ref="BG59:BG62"/>
    <mergeCell ref="BM59:BM62"/>
    <mergeCell ref="BL57:BL62"/>
    <mergeCell ref="BI82:BJ82"/>
    <mergeCell ref="BI84:BJ84"/>
    <mergeCell ref="BI86:BJ86"/>
    <mergeCell ref="BL82:BM82"/>
    <mergeCell ref="BL84:BM84"/>
    <mergeCell ref="BL86:BM86"/>
    <mergeCell ref="BI74:BJ74"/>
    <mergeCell ref="BI76:BJ76"/>
    <mergeCell ref="BI64:BJ64"/>
    <mergeCell ref="BL64:BM64"/>
    <mergeCell ref="BL66:BM66"/>
    <mergeCell ref="BL68:BM68"/>
    <mergeCell ref="BL70:BM70"/>
    <mergeCell ref="BL72:BM72"/>
    <mergeCell ref="BL74:BM74"/>
    <mergeCell ref="BL76:BM76"/>
    <mergeCell ref="BI66:BJ66"/>
    <mergeCell ref="BI68:BJ68"/>
    <mergeCell ref="BL94:BM94"/>
    <mergeCell ref="BI96:BJ96"/>
    <mergeCell ref="BL96:BM96"/>
    <mergeCell ref="BI98:BJ98"/>
    <mergeCell ref="BL98:BM98"/>
    <mergeCell ref="BI100:BJ100"/>
    <mergeCell ref="BL100:BM100"/>
    <mergeCell ref="AF88:AH88"/>
    <mergeCell ref="BI90:BJ90"/>
    <mergeCell ref="BL90:BM90"/>
    <mergeCell ref="BI92:BJ92"/>
    <mergeCell ref="BL92:BM92"/>
    <mergeCell ref="BI88:BJ88"/>
    <mergeCell ref="BL88:BM88"/>
  </mergeCells>
  <phoneticPr fontId="18" type="noConversion"/>
  <conditionalFormatting sqref="B102:AJ108">
    <cfRule type="expression" dxfId="112" priority="1334">
      <formula>$AL$102=2</formula>
    </cfRule>
    <cfRule type="cellIs" priority="1333" stopIfTrue="1" operator="greaterThan">
      <formula>0</formula>
    </cfRule>
    <cfRule type="expression" dxfId="111" priority="1335">
      <formula>$AL$136&gt;0</formula>
    </cfRule>
  </conditionalFormatting>
  <conditionalFormatting sqref="F18 N18 W18">
    <cfRule type="expression" dxfId="110" priority="328">
      <formula>ISBLANK(F18)</formula>
    </cfRule>
  </conditionalFormatting>
  <conditionalFormatting sqref="F20 N20">
    <cfRule type="expression" dxfId="109" priority="209">
      <formula>ISBLANK(F20)</formula>
    </cfRule>
  </conditionalFormatting>
  <conditionalFormatting sqref="F124:F125">
    <cfRule type="expression" dxfId="108" priority="16">
      <formula>ISBLANK(F124)</formula>
    </cfRule>
  </conditionalFormatting>
  <conditionalFormatting sqref="F127:F129">
    <cfRule type="expression" dxfId="107" priority="11">
      <formula>ISBLANK(F127)</formula>
    </cfRule>
  </conditionalFormatting>
  <conditionalFormatting sqref="F126:Z126">
    <cfRule type="expression" dxfId="106" priority="14">
      <formula>ISBLANK(F126)</formula>
    </cfRule>
  </conditionalFormatting>
  <conditionalFormatting sqref="G62 K62 P62 X62 G64">
    <cfRule type="expression" priority="80" stopIfTrue="1">
      <formula>$AL$62=2</formula>
    </cfRule>
    <cfRule type="expression" dxfId="105" priority="82">
      <formula>ISBLANK(G62)</formula>
    </cfRule>
    <cfRule type="cellIs" priority="81" stopIfTrue="1" operator="greaterThan">
      <formula>0</formula>
    </cfRule>
  </conditionalFormatting>
  <conditionalFormatting sqref="G68 P68 X68">
    <cfRule type="expression" priority="73" stopIfTrue="1">
      <formula>$AL$68=2</formula>
    </cfRule>
    <cfRule type="cellIs" priority="74" stopIfTrue="1" operator="greaterThan">
      <formula>0</formula>
    </cfRule>
    <cfRule type="expression" dxfId="104" priority="75">
      <formula>ISBLANK(G68)</formula>
    </cfRule>
  </conditionalFormatting>
  <conditionalFormatting sqref="G70 P70 X70">
    <cfRule type="expression" priority="70" stopIfTrue="1">
      <formula>$AL$70=2</formula>
    </cfRule>
    <cfRule type="cellIs" priority="71" stopIfTrue="1" operator="greaterThan">
      <formula>0</formula>
    </cfRule>
    <cfRule type="expression" dxfId="103" priority="72">
      <formula>ISBLANK(G70)</formula>
    </cfRule>
  </conditionalFormatting>
  <conditionalFormatting sqref="G88">
    <cfRule type="expression" priority="139" stopIfTrue="1">
      <formula>$AL$89=2</formula>
    </cfRule>
    <cfRule type="expression" dxfId="102" priority="141">
      <formula>$AL$88=1</formula>
    </cfRule>
    <cfRule type="cellIs" priority="140" stopIfTrue="1" operator="greaterThan">
      <formula>0</formula>
    </cfRule>
  </conditionalFormatting>
  <conditionalFormatting sqref="G89 J89 O89">
    <cfRule type="expression" dxfId="101" priority="138">
      <formula>$AL$89</formula>
    </cfRule>
    <cfRule type="cellIs" priority="137" stopIfTrue="1" operator="greaterThan">
      <formula>0</formula>
    </cfRule>
    <cfRule type="expression" priority="136" stopIfTrue="1">
      <formula>$AL$88=2</formula>
    </cfRule>
  </conditionalFormatting>
  <conditionalFormatting sqref="G93:I93">
    <cfRule type="cellIs" priority="41" stopIfTrue="1" operator="greaterThan">
      <formula>0</formula>
    </cfRule>
    <cfRule type="expression" dxfId="100" priority="42">
      <formula>ISBLANK(G93)</formula>
    </cfRule>
  </conditionalFormatting>
  <conditionalFormatting sqref="G66:M66 T66:Z66">
    <cfRule type="cellIs" priority="76" operator="greaterThan">
      <formula>0</formula>
    </cfRule>
    <cfRule type="expression" dxfId="99" priority="77">
      <formula>ISBLANK(G66)</formula>
    </cfRule>
  </conditionalFormatting>
  <conditionalFormatting sqref="J22">
    <cfRule type="expression" dxfId="98" priority="346">
      <formula>ISBLANK(J22)</formula>
    </cfRule>
  </conditionalFormatting>
  <conditionalFormatting sqref="J24:J28">
    <cfRule type="expression" dxfId="97" priority="344">
      <formula>ISBLANK(J24)</formula>
    </cfRule>
  </conditionalFormatting>
  <conditionalFormatting sqref="J29 D58 AE58:AE59 D112 AE112:AE113">
    <cfRule type="cellIs" dxfId="96" priority="334" operator="equal">
      <formula>0</formula>
    </cfRule>
  </conditionalFormatting>
  <conditionalFormatting sqref="K76 Q76 X76 K78">
    <cfRule type="expression" priority="49" stopIfTrue="1">
      <formula>$AL$76=2</formula>
    </cfRule>
    <cfRule type="cellIs" priority="50" stopIfTrue="1" operator="greaterThan">
      <formula>0</formula>
    </cfRule>
    <cfRule type="expression" dxfId="95" priority="51">
      <formula>ISBLANK(K76)</formula>
    </cfRule>
  </conditionalFormatting>
  <conditionalFormatting sqref="K93:M93 P93:R93">
    <cfRule type="expression" dxfId="94" priority="46">
      <formula>$AL$93=2</formula>
    </cfRule>
  </conditionalFormatting>
  <conditionalFormatting sqref="K93:M97 P93:R97">
    <cfRule type="cellIs" priority="33" stopIfTrue="1" operator="greaterThan">
      <formula>0</formula>
    </cfRule>
  </conditionalFormatting>
  <conditionalFormatting sqref="K94:M94 P94:R94">
    <cfRule type="expression" dxfId="93" priority="40">
      <formula>$AL$94=2</formula>
    </cfRule>
  </conditionalFormatting>
  <conditionalFormatting sqref="K95:M95 P95:R95">
    <cfRule type="expression" dxfId="92" priority="38">
      <formula>$AL$95=2</formula>
    </cfRule>
  </conditionalFormatting>
  <conditionalFormatting sqref="K96:M96 P96:R96">
    <cfRule type="expression" dxfId="91" priority="36">
      <formula>$AL$96=2</formula>
    </cfRule>
  </conditionalFormatting>
  <conditionalFormatting sqref="K97:M97 P97:R97">
    <cfRule type="expression" dxfId="90" priority="34">
      <formula>$AL$97=2</formula>
    </cfRule>
  </conditionalFormatting>
  <conditionalFormatting sqref="K64:W64">
    <cfRule type="cellIs" priority="78" stopIfTrue="1" operator="greaterThan">
      <formula>0</formula>
    </cfRule>
    <cfRule type="expression" dxfId="89" priority="79">
      <formula>$AL$64=2</formula>
    </cfRule>
  </conditionalFormatting>
  <conditionalFormatting sqref="L33:L41">
    <cfRule type="expression" dxfId="88" priority="327">
      <formula>$L$31=2</formula>
    </cfRule>
    <cfRule type="cellIs" dxfId="87" priority="238" stopIfTrue="1" operator="greaterThan">
      <formula>0</formula>
    </cfRule>
  </conditionalFormatting>
  <conditionalFormatting sqref="L45:L53">
    <cfRule type="cellIs" dxfId="86" priority="316" operator="greaterThan">
      <formula>0</formula>
    </cfRule>
    <cfRule type="expression" dxfId="85" priority="317">
      <formula>$L$43=2</formula>
    </cfRule>
  </conditionalFormatting>
  <conditionalFormatting sqref="L32:N32">
    <cfRule type="expression" dxfId="84" priority="29">
      <formula>ISBLANK($L$32)</formula>
    </cfRule>
  </conditionalFormatting>
  <conditionalFormatting sqref="L44:N44">
    <cfRule type="expression" dxfId="83" priority="28">
      <formula>ISBLANK($L$44)</formula>
    </cfRule>
  </conditionalFormatting>
  <conditionalFormatting sqref="O78">
    <cfRule type="cellIs" priority="47" stopIfTrue="1" operator="greaterThan">
      <formula>0</formula>
    </cfRule>
    <cfRule type="expression" dxfId="82" priority="48">
      <formula>$AL$78=2</formula>
    </cfRule>
  </conditionalFormatting>
  <conditionalFormatting sqref="O99 W99">
    <cfRule type="expression" dxfId="81" priority="83">
      <formula>ISBLANK(O99)</formula>
    </cfRule>
  </conditionalFormatting>
  <conditionalFormatting sqref="P45:P53">
    <cfRule type="expression" dxfId="80" priority="976">
      <formula>$P$43=2</formula>
    </cfRule>
    <cfRule type="cellIs" dxfId="79" priority="975" operator="greaterThan">
      <formula>0</formula>
    </cfRule>
  </conditionalFormatting>
  <conditionalFormatting sqref="P127">
    <cfRule type="expression" dxfId="78" priority="12">
      <formula>ISBLANK(P127)</formula>
    </cfRule>
  </conditionalFormatting>
  <conditionalFormatting sqref="P32:R41">
    <cfRule type="cellIs" priority="223" stopIfTrue="1" operator="greaterThan">
      <formula>0</formula>
    </cfRule>
    <cfRule type="expression" dxfId="77" priority="224">
      <formula>$P$31=2</formula>
    </cfRule>
  </conditionalFormatting>
  <conditionalFormatting sqref="Q82 AF82 Q84 AF84">
    <cfRule type="expression" dxfId="76" priority="65">
      <formula>ISBLANK(Q82)</formula>
    </cfRule>
    <cfRule type="cellIs" priority="64" stopIfTrue="1" operator="greaterThan">
      <formula>0</formula>
    </cfRule>
  </conditionalFormatting>
  <conditionalFormatting sqref="S34:S35 S36:T41">
    <cfRule type="cellIs" dxfId="75" priority="234" operator="greaterThan">
      <formula>0</formula>
    </cfRule>
  </conditionalFormatting>
  <conditionalFormatting sqref="S34:S41">
    <cfRule type="expression" dxfId="74" priority="324">
      <formula>$R$31=2</formula>
    </cfRule>
  </conditionalFormatting>
  <conditionalFormatting sqref="T33:T35">
    <cfRule type="cellIs" dxfId="73" priority="1041" operator="greaterThan">
      <formula>0</formula>
    </cfRule>
  </conditionalFormatting>
  <conditionalFormatting sqref="T33:T41">
    <cfRule type="expression" dxfId="72" priority="1042">
      <formula>$T$31=2</formula>
    </cfRule>
  </conditionalFormatting>
  <conditionalFormatting sqref="T45:T53">
    <cfRule type="expression" dxfId="71" priority="1020">
      <formula>$T$43=2</formula>
    </cfRule>
    <cfRule type="cellIs" dxfId="70" priority="1019" operator="greaterThan">
      <formula>0</formula>
    </cfRule>
  </conditionalFormatting>
  <conditionalFormatting sqref="U72 X72">
    <cfRule type="expression" dxfId="69" priority="57">
      <formula>ISBLANK(U72)</formula>
    </cfRule>
    <cfRule type="cellIs" priority="56" stopIfTrue="1" operator="greaterThan">
      <formula>0</formula>
    </cfRule>
  </conditionalFormatting>
  <conditionalFormatting sqref="U74 X74">
    <cfRule type="expression" dxfId="68" priority="54">
      <formula>ISBLANK(U74)</formula>
    </cfRule>
    <cfRule type="cellIs" priority="53" stopIfTrue="1" operator="greaterThan">
      <formula>0</formula>
    </cfRule>
  </conditionalFormatting>
  <conditionalFormatting sqref="W25 W28:W29">
    <cfRule type="cellIs" dxfId="67" priority="333" operator="equal">
      <formula>0</formula>
    </cfRule>
  </conditionalFormatting>
  <conditionalFormatting sqref="W25:Z25">
    <cfRule type="expression" priority="24" stopIfTrue="1">
      <formula>$AL$23=1</formula>
    </cfRule>
  </conditionalFormatting>
  <conditionalFormatting sqref="W28:Z29">
    <cfRule type="expression" priority="22" stopIfTrue="1">
      <formula>$AL$23=1</formula>
    </cfRule>
  </conditionalFormatting>
  <conditionalFormatting sqref="X33:X41">
    <cfRule type="cellIs" dxfId="66" priority="1043" operator="greaterThan">
      <formula>0</formula>
    </cfRule>
    <cfRule type="expression" dxfId="65" priority="1044">
      <formula>$X$31=2</formula>
    </cfRule>
  </conditionalFormatting>
  <conditionalFormatting sqref="X45:X53">
    <cfRule type="expression" dxfId="64" priority="1030">
      <formula>$X$43=2</formula>
    </cfRule>
    <cfRule type="cellIs" dxfId="63" priority="1029" operator="greaterThan">
      <formula>0</formula>
    </cfRule>
  </conditionalFormatting>
  <conditionalFormatting sqref="X72 U72">
    <cfRule type="expression" priority="55" stopIfTrue="1">
      <formula>$AL$72=2</formula>
    </cfRule>
  </conditionalFormatting>
  <conditionalFormatting sqref="X72">
    <cfRule type="expression" dxfId="62" priority="32">
      <formula>$AM$72=2</formula>
    </cfRule>
  </conditionalFormatting>
  <conditionalFormatting sqref="X74 U74">
    <cfRule type="expression" priority="52" stopIfTrue="1">
      <formula>$AL$74=2</formula>
    </cfRule>
  </conditionalFormatting>
  <conditionalFormatting sqref="X74">
    <cfRule type="expression" dxfId="61" priority="31">
      <formula>$AM$74=2</formula>
    </cfRule>
  </conditionalFormatting>
  <conditionalFormatting sqref="X127">
    <cfRule type="expression" dxfId="60" priority="13">
      <formula>ISBLANK(X127)</formula>
    </cfRule>
  </conditionalFormatting>
  <conditionalFormatting sqref="AA23">
    <cfRule type="expression" dxfId="59" priority="345">
      <formula>ISBLANK(AA23)</formula>
    </cfRule>
  </conditionalFormatting>
  <conditionalFormatting sqref="AB33:AB41">
    <cfRule type="cellIs" dxfId="58" priority="318" operator="greaterThan">
      <formula>0</formula>
    </cfRule>
    <cfRule type="expression" dxfId="57" priority="319">
      <formula>$AB$31=2</formula>
    </cfRule>
  </conditionalFormatting>
  <conditionalFormatting sqref="AB45:AB53">
    <cfRule type="cellIs" dxfId="56" priority="1039" operator="greaterThan">
      <formula>0</formula>
    </cfRule>
    <cfRule type="expression" dxfId="55" priority="1040">
      <formula>$AB$43=2</formula>
    </cfRule>
  </conditionalFormatting>
  <conditionalFormatting sqref="AB68:AF68">
    <cfRule type="cellIs" priority="68" stopIfTrue="1" operator="greaterThan">
      <formula>0</formula>
    </cfRule>
    <cfRule type="expression" dxfId="54" priority="69">
      <formula>$AM$68=2</formula>
    </cfRule>
  </conditionalFormatting>
  <conditionalFormatting sqref="AB70:AF70">
    <cfRule type="cellIs" priority="66" stopIfTrue="1" operator="greaterThan">
      <formula>0</formula>
    </cfRule>
    <cfRule type="expression" dxfId="53" priority="67">
      <formula>$AM$70=2</formula>
    </cfRule>
  </conditionalFormatting>
  <conditionalFormatting sqref="AD131">
    <cfRule type="expression" dxfId="52" priority="15">
      <formula>ISBLANK(AD131)</formula>
    </cfRule>
  </conditionalFormatting>
  <conditionalFormatting sqref="AF36:AF41 AF48:AF53 E15:E16 AE15:AE16 G87 O87 G90 O90">
    <cfRule type="expression" dxfId="51" priority="353">
      <formula>ISBLANK(E15)</formula>
    </cfRule>
  </conditionalFormatting>
  <conditionalFormatting sqref="AF86">
    <cfRule type="cellIs" dxfId="50" priority="1" stopIfTrue="1" operator="equal">
      <formula>0</formula>
    </cfRule>
  </conditionalFormatting>
  <conditionalFormatting sqref="AF88">
    <cfRule type="cellIs" dxfId="49" priority="6" stopIfTrue="1" operator="equal">
      <formula>0</formula>
    </cfRule>
  </conditionalFormatting>
  <conditionalFormatting sqref="AF90">
    <cfRule type="cellIs" dxfId="48" priority="8" stopIfTrue="1" operator="equal">
      <formula>0</formula>
    </cfRule>
  </conditionalFormatting>
  <conditionalFormatting sqref="AF37:AH41">
    <cfRule type="cellIs" dxfId="47" priority="20" stopIfTrue="1" operator="equal">
      <formula>0</formula>
    </cfRule>
  </conditionalFormatting>
  <conditionalFormatting sqref="AF49:AH53">
    <cfRule type="cellIs" dxfId="46" priority="19" stopIfTrue="1" operator="equal">
      <formula>0</formula>
    </cfRule>
  </conditionalFormatting>
  <conditionalFormatting sqref="AF92:AH92">
    <cfRule type="cellIs" dxfId="45" priority="3" operator="equal">
      <formula>0</formula>
    </cfRule>
  </conditionalFormatting>
  <conditionalFormatting sqref="AI63:AJ71 AJ72:AJ86 Y87:Z92 AC88 AB89:AD92 AJ90:AJ91 U92:V92 AC93">
    <cfRule type="cellIs" priority="1061" stopIfTrue="1" operator="greaterThan">
      <formula>0</formula>
    </cfRule>
    <cfRule type="expression" dxfId="44" priority="1062">
      <formula>#REF!=2</formula>
    </cfRule>
  </conditionalFormatting>
  <dataValidations count="2">
    <dataValidation type="list" allowBlank="1" showInputMessage="1" showErrorMessage="1" sqref="G87:J87" xr:uid="{6882A8A1-F30F-482D-9CAD-3857881F815B}">
      <formula1>Material</formula1>
    </dataValidation>
    <dataValidation type="list" allowBlank="1" showInputMessage="1" showErrorMessage="1" sqref="O87:Q87 G93:I97" xr:uid="{914E7715-D1DC-48EA-853F-7C90EEA2E000}">
      <formula1>Shape</formula1>
    </dataValidation>
  </dataValidations>
  <printOptions horizontalCentered="1"/>
  <pageMargins left="0.25" right="0.25" top="0.25" bottom="0.25" header="0.3" footer="0.3"/>
  <pageSetup orientation="portrait" horizontalDpi="1200" verticalDpi="1200" r:id="rId1"/>
  <rowBreaks count="2" manualBreakCount="2">
    <brk id="57" max="16383" man="1"/>
    <brk id="111" max="16383" man="1"/>
  </rowBreaks>
  <colBreaks count="1" manualBreakCount="1">
    <brk id="4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98F1E98-0479-4245-8F54-19F93D4CF78E}">
          <x14:formula1>
            <xm:f>Tables!$C$2:$C$7</xm:f>
          </x14:formula1>
          <xm:sqref>G98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40FC-239C-4B7E-928C-842CA3520C8D}">
  <sheetPr codeName="Sheet6">
    <tabColor theme="8" tint="0.39997558519241921"/>
  </sheetPr>
  <dimension ref="A1:CE148"/>
  <sheetViews>
    <sheetView showGridLines="0" showRowColHeaders="0" showZeros="0" zoomScale="150" zoomScaleNormal="150" workbookViewId="0">
      <selection activeCell="AF15" sqref="AF15:AK15"/>
    </sheetView>
  </sheetViews>
  <sheetFormatPr defaultColWidth="0" defaultRowHeight="0" customHeight="1" zeroHeight="1" x14ac:dyDescent="0.3"/>
  <cols>
    <col min="1" max="38" width="2.6640625" style="35" customWidth="1"/>
    <col min="39" max="39" width="5.21875" style="19" hidden="1" customWidth="1"/>
    <col min="40" max="40" width="8.33203125" style="19" hidden="1" customWidth="1"/>
    <col min="41" max="41" width="3.77734375" style="35" customWidth="1"/>
    <col min="42" max="42" width="2.77734375" style="20" customWidth="1"/>
    <col min="43" max="76" width="2.77734375" style="35" customWidth="1"/>
    <col min="77" max="80" width="2.77734375" style="35" hidden="1" customWidth="1"/>
    <col min="81" max="16384" width="8.88671875" style="35" hidden="1"/>
  </cols>
  <sheetData>
    <row r="1" spans="1:83" ht="15" customHeight="1" x14ac:dyDescent="0.3">
      <c r="N1" s="3"/>
      <c r="O1" s="3"/>
      <c r="P1" s="3"/>
      <c r="Q1" s="3"/>
      <c r="R1" s="21"/>
      <c r="S1" s="161" t="s">
        <v>159</v>
      </c>
      <c r="T1" s="161"/>
      <c r="U1" s="161"/>
      <c r="V1" s="161"/>
      <c r="W1" s="161"/>
      <c r="X1" s="161"/>
      <c r="Y1" s="161"/>
      <c r="Z1" s="161"/>
      <c r="AA1" s="161"/>
      <c r="AB1" s="161"/>
      <c r="AC1" s="161"/>
      <c r="AD1" s="161"/>
      <c r="AE1" s="161"/>
      <c r="AF1" s="161"/>
      <c r="AG1" s="161"/>
      <c r="AH1" s="161"/>
      <c r="AI1" s="161"/>
      <c r="AJ1" s="161"/>
      <c r="AK1" s="161"/>
      <c r="AL1" s="161"/>
      <c r="BD1" s="161" t="str">
        <f>S1</f>
        <v>Form 3E - Hydrodynamic Separator
As-Built Certification Form</v>
      </c>
      <c r="BE1" s="161"/>
      <c r="BF1" s="161"/>
      <c r="BG1" s="161"/>
      <c r="BH1" s="161"/>
      <c r="BI1" s="161"/>
      <c r="BJ1" s="161"/>
      <c r="BK1" s="161"/>
      <c r="BL1" s="161"/>
      <c r="BM1" s="161"/>
      <c r="BN1" s="161"/>
      <c r="BO1" s="161"/>
      <c r="BP1" s="161"/>
      <c r="BQ1" s="161"/>
      <c r="BR1" s="161"/>
      <c r="BS1" s="161"/>
      <c r="BT1" s="161"/>
      <c r="BU1" s="161"/>
      <c r="BV1" s="161"/>
      <c r="BW1" s="161"/>
      <c r="BX1" s="74"/>
      <c r="BY1" s="74"/>
      <c r="BZ1" s="74"/>
      <c r="CA1" s="74"/>
      <c r="CB1" s="21"/>
      <c r="CC1" s="21"/>
      <c r="CD1" s="21"/>
      <c r="CE1" s="21"/>
    </row>
    <row r="2" spans="1:83" ht="15" customHeight="1" x14ac:dyDescent="0.3">
      <c r="J2" s="3"/>
      <c r="K2" s="3"/>
      <c r="L2" s="3"/>
      <c r="M2" s="3"/>
      <c r="N2" s="3"/>
      <c r="O2" s="3"/>
      <c r="P2" s="3"/>
      <c r="Q2" s="3"/>
      <c r="R2" s="21"/>
      <c r="S2" s="161"/>
      <c r="T2" s="161"/>
      <c r="U2" s="161"/>
      <c r="V2" s="161"/>
      <c r="W2" s="161"/>
      <c r="X2" s="161"/>
      <c r="Y2" s="161"/>
      <c r="Z2" s="161"/>
      <c r="AA2" s="161"/>
      <c r="AB2" s="161"/>
      <c r="AC2" s="161"/>
      <c r="AD2" s="161"/>
      <c r="AE2" s="161"/>
      <c r="AF2" s="161"/>
      <c r="AG2" s="161"/>
      <c r="AH2" s="161"/>
      <c r="AI2" s="161"/>
      <c r="AJ2" s="161"/>
      <c r="AK2" s="161"/>
      <c r="AL2" s="161"/>
      <c r="BD2" s="161"/>
      <c r="BE2" s="161"/>
      <c r="BF2" s="161"/>
      <c r="BG2" s="161"/>
      <c r="BH2" s="161"/>
      <c r="BI2" s="161"/>
      <c r="BJ2" s="161"/>
      <c r="BK2" s="161"/>
      <c r="BL2" s="161"/>
      <c r="BM2" s="161"/>
      <c r="BN2" s="161"/>
      <c r="BO2" s="161"/>
      <c r="BP2" s="161"/>
      <c r="BQ2" s="161"/>
      <c r="BR2" s="161"/>
      <c r="BS2" s="161"/>
      <c r="BT2" s="161"/>
      <c r="BU2" s="161"/>
      <c r="BV2" s="161"/>
      <c r="BW2" s="161"/>
      <c r="BX2" s="74"/>
      <c r="BY2" s="74"/>
      <c r="BZ2" s="74"/>
      <c r="CA2" s="74"/>
      <c r="CB2" s="21"/>
      <c r="CC2" s="21"/>
      <c r="CD2" s="21"/>
      <c r="CE2" s="21"/>
    </row>
    <row r="3" spans="1:83" ht="15" customHeight="1" x14ac:dyDescent="0.3">
      <c r="J3" s="3"/>
      <c r="K3" s="3"/>
      <c r="L3" s="3"/>
      <c r="M3" s="3"/>
      <c r="N3" s="3"/>
      <c r="O3" s="3"/>
      <c r="P3" s="3"/>
      <c r="Q3" s="3"/>
      <c r="R3" s="21"/>
      <c r="S3" s="161"/>
      <c r="T3" s="161"/>
      <c r="U3" s="161"/>
      <c r="V3" s="161"/>
      <c r="W3" s="161"/>
      <c r="X3" s="161"/>
      <c r="Y3" s="161"/>
      <c r="Z3" s="161"/>
      <c r="AA3" s="161"/>
      <c r="AB3" s="161"/>
      <c r="AC3" s="161"/>
      <c r="AD3" s="161"/>
      <c r="AE3" s="161"/>
      <c r="AF3" s="161"/>
      <c r="AG3" s="161"/>
      <c r="AH3" s="161"/>
      <c r="AI3" s="161"/>
      <c r="AJ3" s="161"/>
      <c r="AK3" s="161"/>
      <c r="AL3" s="161"/>
      <c r="BD3" s="161"/>
      <c r="BE3" s="161"/>
      <c r="BF3" s="161"/>
      <c r="BG3" s="161"/>
      <c r="BH3" s="161"/>
      <c r="BI3" s="161"/>
      <c r="BJ3" s="161"/>
      <c r="BK3" s="161"/>
      <c r="BL3" s="161"/>
      <c r="BM3" s="161"/>
      <c r="BN3" s="161"/>
      <c r="BO3" s="161"/>
      <c r="BP3" s="161"/>
      <c r="BQ3" s="161"/>
      <c r="BR3" s="161"/>
      <c r="BS3" s="161"/>
      <c r="BT3" s="161"/>
      <c r="BU3" s="161"/>
      <c r="BV3" s="161"/>
      <c r="BW3" s="161"/>
      <c r="BX3" s="74"/>
      <c r="BY3" s="74"/>
      <c r="BZ3" s="74"/>
      <c r="CA3" s="74"/>
      <c r="CB3" s="21"/>
      <c r="CC3" s="21"/>
      <c r="CD3" s="21"/>
      <c r="CE3" s="21"/>
    </row>
    <row r="4" spans="1:83" ht="15" customHeight="1" x14ac:dyDescent="0.3">
      <c r="J4" s="3"/>
      <c r="K4" s="3"/>
      <c r="L4" s="3"/>
      <c r="M4" s="3"/>
      <c r="N4" s="3"/>
      <c r="O4" s="3"/>
      <c r="P4" s="3"/>
      <c r="Q4" s="3"/>
      <c r="R4" s="21"/>
      <c r="S4" s="161"/>
      <c r="T4" s="161"/>
      <c r="U4" s="161"/>
      <c r="V4" s="161"/>
      <c r="W4" s="161"/>
      <c r="X4" s="161"/>
      <c r="Y4" s="161"/>
      <c r="Z4" s="161"/>
      <c r="AA4" s="161"/>
      <c r="AB4" s="161"/>
      <c r="AC4" s="161"/>
      <c r="AD4" s="161"/>
      <c r="AE4" s="161"/>
      <c r="AF4" s="161"/>
      <c r="AG4" s="161"/>
      <c r="AH4" s="161"/>
      <c r="AI4" s="161"/>
      <c r="AJ4" s="161"/>
      <c r="AK4" s="161"/>
      <c r="AL4" s="161"/>
      <c r="BD4" s="161"/>
      <c r="BE4" s="161"/>
      <c r="BF4" s="161"/>
      <c r="BG4" s="161"/>
      <c r="BH4" s="161"/>
      <c r="BI4" s="161"/>
      <c r="BJ4" s="161"/>
      <c r="BK4" s="161"/>
      <c r="BL4" s="161"/>
      <c r="BM4" s="161"/>
      <c r="BN4" s="161"/>
      <c r="BO4" s="161"/>
      <c r="BP4" s="161"/>
      <c r="BQ4" s="161"/>
      <c r="BR4" s="161"/>
      <c r="BS4" s="161"/>
      <c r="BT4" s="161"/>
      <c r="BU4" s="161"/>
      <c r="BV4" s="161"/>
      <c r="BW4" s="161"/>
      <c r="BX4" s="74"/>
      <c r="BY4" s="74"/>
      <c r="BZ4" s="74"/>
      <c r="CA4" s="74"/>
      <c r="CB4" s="21"/>
      <c r="CC4" s="21"/>
      <c r="CD4" s="21"/>
      <c r="CE4" s="21"/>
    </row>
    <row r="5" spans="1:83" ht="4.95" customHeight="1" x14ac:dyDescent="0.3">
      <c r="J5" s="3"/>
      <c r="K5" s="3"/>
      <c r="L5" s="3"/>
      <c r="M5" s="3"/>
      <c r="N5" s="3"/>
      <c r="O5" s="3"/>
      <c r="P5" s="3"/>
      <c r="Q5" s="3"/>
      <c r="R5" s="22"/>
      <c r="S5" s="22"/>
      <c r="T5" s="22"/>
      <c r="U5" s="22"/>
      <c r="V5" s="22"/>
      <c r="W5" s="22"/>
      <c r="X5" s="22"/>
      <c r="Y5" s="22"/>
      <c r="Z5" s="22"/>
      <c r="AA5" s="22"/>
      <c r="AB5" s="22"/>
      <c r="AC5" s="22"/>
      <c r="AD5" s="22"/>
      <c r="AE5" s="22"/>
      <c r="AF5" s="22"/>
      <c r="AG5" s="22"/>
      <c r="AH5" s="22"/>
      <c r="AI5" s="22"/>
      <c r="AJ5" s="22"/>
      <c r="AK5" s="22"/>
    </row>
    <row r="6" spans="1:83" ht="15" customHeight="1" x14ac:dyDescent="0.3">
      <c r="A6" s="23"/>
      <c r="B6" s="24" t="s">
        <v>87</v>
      </c>
      <c r="C6" s="24"/>
      <c r="D6" s="24"/>
      <c r="E6" s="24"/>
      <c r="F6" s="24"/>
      <c r="G6" s="24"/>
      <c r="H6" s="24"/>
      <c r="I6" s="24"/>
      <c r="J6" s="25"/>
      <c r="K6" s="25"/>
      <c r="L6" s="25"/>
      <c r="M6" s="25"/>
      <c r="N6" s="25"/>
      <c r="O6" s="25"/>
      <c r="P6" s="25"/>
      <c r="Q6" s="25"/>
      <c r="R6" s="25"/>
      <c r="S6" s="25"/>
      <c r="T6" s="25"/>
      <c r="U6" s="25"/>
      <c r="V6" s="25"/>
      <c r="W6" s="25"/>
      <c r="X6" s="25"/>
      <c r="Y6" s="25"/>
      <c r="Z6" s="25"/>
      <c r="AA6" s="25"/>
      <c r="AB6" s="25"/>
      <c r="AC6" s="25"/>
      <c r="AD6" s="25"/>
      <c r="AE6" s="134" t="s">
        <v>280</v>
      </c>
      <c r="AF6" s="195">
        <f>'Form 2E - Design'!AE15</f>
        <v>0</v>
      </c>
      <c r="AG6" s="195"/>
      <c r="AH6" s="195"/>
      <c r="AI6" s="195"/>
      <c r="AJ6" s="195"/>
      <c r="AK6" s="195"/>
      <c r="AL6" s="26"/>
      <c r="AP6" s="162" t="s">
        <v>54</v>
      </c>
      <c r="AQ6" s="162"/>
      <c r="AR6" s="162"/>
      <c r="AS6" s="162"/>
      <c r="AT6" s="162"/>
      <c r="AU6" s="162"/>
      <c r="AV6" s="162"/>
      <c r="AW6" s="162"/>
      <c r="AX6" s="162"/>
      <c r="AY6" s="162"/>
      <c r="AZ6" s="162"/>
      <c r="BA6" s="162"/>
      <c r="BB6" s="162"/>
      <c r="BC6" s="162"/>
      <c r="BD6" s="68"/>
      <c r="BE6" s="68"/>
      <c r="BF6" s="68"/>
      <c r="BG6" s="68"/>
      <c r="BH6" s="68"/>
      <c r="BI6" s="68"/>
      <c r="BJ6" s="68"/>
      <c r="BK6" s="68"/>
      <c r="BL6" s="68"/>
      <c r="BM6" s="68"/>
      <c r="BN6" s="68"/>
      <c r="BO6" s="68"/>
      <c r="BP6" s="68"/>
      <c r="BQ6" s="68"/>
      <c r="BR6" s="68"/>
      <c r="BS6" s="68"/>
      <c r="BT6" s="68"/>
      <c r="BU6" s="68"/>
      <c r="BV6" s="68"/>
      <c r="BW6" s="68"/>
      <c r="BX6" s="68"/>
      <c r="BY6" s="68"/>
      <c r="BZ6" s="68"/>
      <c r="CA6" s="68"/>
    </row>
    <row r="7" spans="1:83" ht="15" customHeight="1" x14ac:dyDescent="0.3">
      <c r="A7" s="27"/>
      <c r="B7" s="6" t="s">
        <v>48</v>
      </c>
      <c r="C7" s="6"/>
      <c r="D7" s="6"/>
      <c r="E7" s="61"/>
      <c r="F7" s="61"/>
      <c r="G7" s="61"/>
      <c r="H7" s="193"/>
      <c r="I7" s="193"/>
      <c r="J7" s="193"/>
      <c r="K7" s="193"/>
      <c r="L7" s="193"/>
      <c r="M7" s="193"/>
      <c r="N7" s="193"/>
      <c r="O7" s="193"/>
      <c r="P7" s="193"/>
      <c r="Q7" s="193"/>
      <c r="R7" s="193"/>
      <c r="S7" s="193"/>
      <c r="T7" s="193"/>
      <c r="U7" s="193"/>
      <c r="V7" s="193"/>
      <c r="W7" s="193"/>
      <c r="X7" s="61"/>
      <c r="Y7" s="61"/>
      <c r="Z7" s="61"/>
      <c r="AA7" s="6"/>
      <c r="AB7" s="6"/>
      <c r="AC7" s="6"/>
      <c r="AD7" s="6"/>
      <c r="AE7" s="28" t="s">
        <v>17</v>
      </c>
      <c r="AF7" s="61"/>
      <c r="AG7" s="61"/>
      <c r="AH7" s="61"/>
      <c r="AI7" s="61"/>
      <c r="AJ7" s="61"/>
      <c r="AK7" s="61"/>
      <c r="AL7" s="29"/>
      <c r="AP7" s="162"/>
      <c r="AQ7" s="162"/>
      <c r="AR7" s="162"/>
      <c r="AS7" s="162"/>
      <c r="AT7" s="162"/>
      <c r="AU7" s="162"/>
      <c r="AV7" s="162"/>
      <c r="AW7" s="162"/>
      <c r="AX7" s="162"/>
      <c r="AY7" s="162"/>
      <c r="AZ7" s="162"/>
      <c r="BA7" s="162"/>
      <c r="BB7" s="162"/>
      <c r="BC7" s="162"/>
      <c r="BD7" s="68"/>
      <c r="BE7" s="68"/>
      <c r="BF7" s="68"/>
      <c r="BG7" s="68"/>
      <c r="BH7" s="68"/>
      <c r="BI7" s="68"/>
      <c r="BJ7" s="68"/>
      <c r="BK7" s="68"/>
      <c r="BL7" s="68"/>
      <c r="BM7" s="68"/>
      <c r="BN7" s="68"/>
      <c r="BO7" s="68"/>
      <c r="BP7" s="68"/>
      <c r="BQ7" s="68"/>
      <c r="BR7" s="68"/>
      <c r="BS7" s="68"/>
      <c r="BT7" s="68"/>
      <c r="BU7" s="68"/>
      <c r="BV7" s="68"/>
      <c r="BW7" s="68"/>
      <c r="BX7" s="68"/>
      <c r="BY7" s="68"/>
      <c r="BZ7" s="68"/>
      <c r="CA7" s="68"/>
    </row>
    <row r="8" spans="1:83" ht="4.95" customHeight="1" x14ac:dyDescent="0.3">
      <c r="A8" s="27"/>
      <c r="B8" s="6"/>
      <c r="C8" s="6"/>
      <c r="D8" s="6"/>
      <c r="E8" s="6"/>
      <c r="F8" s="6"/>
      <c r="G8" s="6"/>
      <c r="H8" s="6"/>
      <c r="I8" s="6"/>
      <c r="J8" s="6"/>
      <c r="K8" s="6"/>
      <c r="L8" s="6"/>
      <c r="M8" s="6"/>
      <c r="N8" s="6"/>
      <c r="O8" s="6"/>
      <c r="P8" s="6"/>
      <c r="Q8" s="6"/>
      <c r="R8" s="6"/>
      <c r="S8" s="6"/>
      <c r="T8" s="6"/>
      <c r="U8" s="6"/>
      <c r="V8" s="6"/>
      <c r="W8" s="6"/>
      <c r="X8" s="6"/>
      <c r="Y8" s="6"/>
      <c r="Z8" s="6"/>
      <c r="AA8" s="28"/>
      <c r="AB8" s="28"/>
      <c r="AC8" s="28"/>
      <c r="AD8" s="6"/>
      <c r="AE8" s="6"/>
      <c r="AF8" s="6"/>
      <c r="AG8" s="6"/>
      <c r="AH8" s="6"/>
      <c r="AI8" s="6"/>
      <c r="AJ8" s="6"/>
      <c r="AK8" s="6"/>
      <c r="AL8" s="29"/>
    </row>
    <row r="9" spans="1:83" ht="15" customHeight="1" x14ac:dyDescent="0.3">
      <c r="A9" s="27"/>
      <c r="B9" s="6" t="s">
        <v>18</v>
      </c>
      <c r="C9" s="6"/>
      <c r="D9" s="6"/>
      <c r="E9" s="6"/>
      <c r="F9" s="6"/>
      <c r="G9" s="6"/>
      <c r="H9" s="30"/>
      <c r="I9" s="27" t="s">
        <v>96</v>
      </c>
      <c r="J9" s="6"/>
      <c r="K9" s="6"/>
      <c r="L9" s="6"/>
      <c r="M9" s="6"/>
      <c r="N9" s="30"/>
      <c r="O9" s="6" t="s">
        <v>97</v>
      </c>
      <c r="P9" s="6"/>
      <c r="Q9" s="6"/>
      <c r="R9" s="6"/>
      <c r="S9" s="6"/>
      <c r="T9" s="6"/>
      <c r="U9" s="6"/>
      <c r="V9" s="6"/>
      <c r="W9" s="30"/>
      <c r="X9" s="6" t="s">
        <v>98</v>
      </c>
      <c r="Y9" s="6"/>
      <c r="Z9" s="6"/>
      <c r="AA9" s="6"/>
      <c r="AB9" s="30"/>
      <c r="AC9" s="6" t="s">
        <v>99</v>
      </c>
      <c r="AD9" s="6"/>
      <c r="AE9" s="6"/>
      <c r="AF9" s="6"/>
      <c r="AG9" s="6"/>
      <c r="AH9" s="6"/>
      <c r="AI9" s="6"/>
      <c r="AJ9" s="6"/>
      <c r="AK9" s="6"/>
      <c r="AL9" s="29"/>
      <c r="AP9" s="20">
        <v>1</v>
      </c>
      <c r="AQ9" s="80" t="s">
        <v>70</v>
      </c>
      <c r="AV9" s="80"/>
      <c r="AW9" s="80"/>
      <c r="AX9" s="80"/>
      <c r="AY9" s="80"/>
      <c r="AZ9" s="80"/>
      <c r="BA9" s="80"/>
      <c r="BB9" s="80"/>
      <c r="BC9"/>
      <c r="BD9"/>
      <c r="BE9"/>
      <c r="BF9"/>
      <c r="BG9"/>
      <c r="BH9"/>
      <c r="BI9"/>
      <c r="BJ9"/>
      <c r="BK9"/>
      <c r="BL9"/>
      <c r="BM9"/>
      <c r="BN9"/>
      <c r="BO9"/>
      <c r="BP9"/>
      <c r="BQ9"/>
      <c r="BR9"/>
      <c r="BS9" s="32"/>
      <c r="BT9" s="32"/>
      <c r="BU9" s="32"/>
      <c r="BV9" s="32"/>
      <c r="BW9" s="32"/>
      <c r="BX9" s="32"/>
      <c r="BY9" s="32"/>
      <c r="BZ9" s="32"/>
      <c r="CA9" s="32"/>
    </row>
    <row r="10" spans="1:83" ht="4.95" customHeight="1" x14ac:dyDescent="0.3">
      <c r="A10" s="27"/>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29"/>
      <c r="AQ10" s="80"/>
      <c r="AV10" s="80"/>
      <c r="AW10" s="80"/>
      <c r="AX10" s="80"/>
      <c r="AY10" s="80"/>
      <c r="AZ10" s="80"/>
      <c r="BA10" s="80"/>
      <c r="BB10" s="80"/>
      <c r="BC10"/>
      <c r="BD10"/>
      <c r="BE10"/>
      <c r="BF10"/>
      <c r="BG10"/>
      <c r="BH10"/>
      <c r="BI10"/>
      <c r="BJ10"/>
      <c r="BK10"/>
      <c r="BL10"/>
      <c r="BM10"/>
      <c r="BN10"/>
      <c r="BO10"/>
      <c r="BP10"/>
      <c r="BQ10"/>
      <c r="BR10"/>
      <c r="BS10" s="32"/>
      <c r="BT10" s="32"/>
      <c r="BU10" s="32"/>
      <c r="BV10" s="32"/>
      <c r="BW10" s="32"/>
      <c r="BX10" s="32"/>
      <c r="BY10" s="32"/>
      <c r="BZ10" s="32"/>
      <c r="CA10" s="32"/>
    </row>
    <row r="11" spans="1:83" ht="15" customHeight="1" x14ac:dyDescent="0.3">
      <c r="A11" s="27"/>
      <c r="B11" s="8" t="s">
        <v>19</v>
      </c>
      <c r="C11" s="28"/>
      <c r="D11" s="28"/>
      <c r="E11" s="8"/>
      <c r="F11" s="67"/>
      <c r="G11" s="67"/>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63"/>
      <c r="AK11" s="63"/>
      <c r="AL11" s="29"/>
      <c r="AQ11" s="4" t="s">
        <v>72</v>
      </c>
      <c r="AR11" s="80" t="s">
        <v>189</v>
      </c>
      <c r="AS11" s="80"/>
      <c r="AT11" s="80"/>
      <c r="AU11" s="80"/>
      <c r="AV11" s="80"/>
      <c r="AW11" s="80"/>
      <c r="AX11" s="80"/>
      <c r="AY11" s="80"/>
      <c r="AZ11" s="80"/>
      <c r="BA11" s="80"/>
      <c r="BB11" s="80"/>
      <c r="BC11"/>
      <c r="BD11"/>
      <c r="BE11"/>
      <c r="BF11"/>
      <c r="BG11"/>
      <c r="BH11"/>
      <c r="BI11"/>
      <c r="BJ11"/>
      <c r="BK11"/>
      <c r="BL11"/>
      <c r="BM11"/>
      <c r="BN11"/>
      <c r="BO11"/>
      <c r="BP11"/>
      <c r="BQ11"/>
      <c r="BR11"/>
      <c r="BS11" s="32"/>
      <c r="BT11" s="32"/>
      <c r="BU11" s="32"/>
      <c r="BV11" s="32"/>
      <c r="BW11" s="32"/>
      <c r="BX11" s="32"/>
      <c r="BY11" s="32"/>
      <c r="BZ11" s="32"/>
      <c r="CA11" s="32"/>
    </row>
    <row r="12" spans="1:83" ht="4.95" customHeight="1" x14ac:dyDescent="0.3">
      <c r="A12" s="33"/>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34"/>
      <c r="AQ12" s="4"/>
      <c r="AR12" s="80"/>
      <c r="AS12" s="80"/>
      <c r="AT12" s="80"/>
      <c r="AU12" s="80"/>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row>
    <row r="13" spans="1:83" ht="4.95" customHeight="1" x14ac:dyDescent="0.3">
      <c r="AS13" s="80"/>
      <c r="AT13" s="80"/>
      <c r="AU13" s="80"/>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row>
    <row r="14" spans="1:83" ht="15" customHeight="1" x14ac:dyDescent="0.3">
      <c r="A14" s="1" t="s">
        <v>0</v>
      </c>
      <c r="C14" s="1"/>
      <c r="D14" s="1"/>
      <c r="E14" s="1"/>
      <c r="F14" s="1"/>
      <c r="G14" s="1"/>
      <c r="H14" s="1"/>
      <c r="I14" s="1"/>
      <c r="AE14" s="2" t="str">
        <f>IF(Tables!C25=0,"",Tables!C25&amp;": ")</f>
        <v xml:space="preserve">ENG No.: </v>
      </c>
      <c r="AF14" s="179"/>
      <c r="AG14" s="179"/>
      <c r="AH14" s="179"/>
      <c r="AI14" s="179"/>
      <c r="AJ14" s="179"/>
      <c r="AK14" s="179"/>
      <c r="AM14" s="109">
        <f>LEN(AE14)</f>
        <v>9</v>
      </c>
      <c r="AQ14" s="4" t="s">
        <v>73</v>
      </c>
      <c r="AR14" s="80" t="s">
        <v>71</v>
      </c>
      <c r="BS14" s="32"/>
      <c r="BT14" s="32"/>
      <c r="BU14" s="32"/>
      <c r="BV14" s="32"/>
      <c r="BW14" s="32"/>
      <c r="BX14" s="32"/>
      <c r="BY14" s="32"/>
      <c r="BZ14" s="32"/>
      <c r="CA14" s="32"/>
    </row>
    <row r="15" spans="1:83" ht="15" customHeight="1" x14ac:dyDescent="0.3">
      <c r="C15" s="2"/>
      <c r="D15" s="2" t="s">
        <v>1</v>
      </c>
      <c r="E15" s="160">
        <f>'Form 2E - Design'!$E$15</f>
        <v>0</v>
      </c>
      <c r="F15" s="160"/>
      <c r="G15" s="160"/>
      <c r="H15" s="160"/>
      <c r="I15" s="160"/>
      <c r="J15" s="160"/>
      <c r="K15" s="160"/>
      <c r="L15" s="160"/>
      <c r="M15" s="160"/>
      <c r="N15" s="160"/>
      <c r="O15" s="160"/>
      <c r="P15" s="160"/>
      <c r="Q15" s="160"/>
      <c r="R15" s="160"/>
      <c r="S15" s="160"/>
      <c r="T15" s="160"/>
      <c r="U15" s="160"/>
      <c r="V15" s="160"/>
      <c r="W15" s="160"/>
      <c r="X15" s="160"/>
      <c r="Y15" s="160"/>
      <c r="Z15" s="160"/>
      <c r="AE15" s="2" t="s">
        <v>132</v>
      </c>
      <c r="AF15" s="153"/>
      <c r="AG15" s="153"/>
      <c r="AH15" s="153"/>
      <c r="AI15" s="153"/>
      <c r="AJ15" s="153"/>
      <c r="AK15" s="153"/>
      <c r="AP15" s="20">
        <v>2</v>
      </c>
      <c r="AQ15" s="80" t="s">
        <v>78</v>
      </c>
      <c r="AV15" s="83"/>
      <c r="AW15" s="83"/>
      <c r="AX15" s="83"/>
      <c r="AY15" s="83"/>
      <c r="AZ15" s="83"/>
      <c r="BA15" s="83"/>
      <c r="BB15" s="83"/>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row>
    <row r="16" spans="1:83" ht="15" customHeight="1" x14ac:dyDescent="0.3">
      <c r="C16" s="2"/>
      <c r="D16" s="2" t="s">
        <v>16</v>
      </c>
      <c r="E16" s="198">
        <f>'Form 2E - Design'!$E$16</f>
        <v>0</v>
      </c>
      <c r="F16" s="198"/>
      <c r="G16" s="198"/>
      <c r="H16" s="198"/>
      <c r="I16" s="198"/>
      <c r="J16" s="198"/>
      <c r="K16" s="198"/>
      <c r="L16" s="198"/>
      <c r="M16" s="198"/>
      <c r="N16" s="198"/>
      <c r="O16" s="198"/>
      <c r="P16" s="198"/>
      <c r="Q16" s="198"/>
      <c r="R16" s="198"/>
      <c r="S16" s="198"/>
      <c r="T16" s="198"/>
      <c r="U16" s="198"/>
      <c r="V16" s="198"/>
      <c r="W16" s="198"/>
      <c r="X16" s="198"/>
      <c r="Y16" s="198"/>
      <c r="Z16" s="198"/>
      <c r="AE16" s="2" t="s">
        <v>133</v>
      </c>
      <c r="AF16" s="154">
        <f>'Form 2E - Design'!AE16</f>
        <v>0</v>
      </c>
      <c r="AG16" s="154"/>
      <c r="AH16" s="154"/>
      <c r="AI16" s="154"/>
      <c r="AJ16" s="154"/>
      <c r="AK16" s="154"/>
      <c r="AQ16" s="4" t="s">
        <v>72</v>
      </c>
      <c r="AR16" s="83" t="s">
        <v>229</v>
      </c>
      <c r="AV16" s="83"/>
      <c r="AW16" s="83"/>
      <c r="AX16" s="83"/>
      <c r="AY16" s="83"/>
      <c r="AZ16" s="83"/>
      <c r="BA16" s="83"/>
      <c r="BB16" s="83"/>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row>
    <row r="17" spans="1:79" ht="4.95" customHeight="1" x14ac:dyDescent="0.3">
      <c r="H17" s="2"/>
      <c r="I17" s="2"/>
      <c r="AP17" s="35"/>
      <c r="AS17" s="83"/>
      <c r="AT17" s="83"/>
      <c r="AU17" s="83"/>
      <c r="BU17" s="32"/>
      <c r="BV17" s="32"/>
      <c r="BW17" s="32"/>
      <c r="BX17" s="32"/>
      <c r="BY17" s="32"/>
      <c r="BZ17" s="32"/>
      <c r="CA17" s="32"/>
    </row>
    <row r="18" spans="1:79" ht="15" customHeight="1" x14ac:dyDescent="0.3">
      <c r="B18" s="35" t="s">
        <v>92</v>
      </c>
      <c r="G18" s="18"/>
      <c r="H18" s="35" t="s">
        <v>89</v>
      </c>
      <c r="N18" s="18"/>
      <c r="O18" s="35" t="s">
        <v>90</v>
      </c>
      <c r="W18" s="4"/>
      <c r="X18" s="4"/>
      <c r="Y18" s="18"/>
      <c r="Z18" s="35" t="str">
        <f>Tables!C24</f>
        <v xml:space="preserve"> O&amp;M Agreement</v>
      </c>
      <c r="AH18" s="18"/>
      <c r="AI18" s="35" t="s">
        <v>93</v>
      </c>
      <c r="AR18" s="83" t="s">
        <v>230</v>
      </c>
      <c r="AS18" s="83"/>
      <c r="AT18" s="83"/>
      <c r="AU18" s="83"/>
      <c r="AV18" s="80"/>
      <c r="AW18" s="80"/>
      <c r="AX18" s="80"/>
      <c r="AY18" s="80"/>
      <c r="AZ18" s="80"/>
      <c r="BA18" s="80"/>
      <c r="BB18" s="80"/>
      <c r="BC18"/>
      <c r="BD18"/>
      <c r="BE18"/>
      <c r="BF18"/>
      <c r="BG18"/>
      <c r="BH18"/>
      <c r="BI18"/>
      <c r="BJ18"/>
      <c r="BK18"/>
      <c r="BL18"/>
      <c r="BM18"/>
      <c r="BN18"/>
      <c r="BO18"/>
      <c r="BP18"/>
      <c r="BQ18"/>
      <c r="BR18"/>
      <c r="BS18" s="32"/>
      <c r="BT18" s="32"/>
      <c r="BU18" s="32"/>
      <c r="BV18" s="32"/>
      <c r="BW18" s="32"/>
      <c r="BX18" s="32"/>
      <c r="BY18" s="32"/>
      <c r="BZ18" s="32"/>
      <c r="CA18" s="32"/>
    </row>
    <row r="19" spans="1:79" ht="4.95" customHeight="1" x14ac:dyDescent="0.3">
      <c r="BU19" s="32"/>
      <c r="BV19" s="32"/>
      <c r="BW19" s="32"/>
      <c r="BX19" s="32"/>
      <c r="BY19" s="32"/>
      <c r="BZ19" s="32"/>
      <c r="CA19" s="32"/>
    </row>
    <row r="20" spans="1:79" ht="15" customHeight="1" x14ac:dyDescent="0.3">
      <c r="A20" s="200" t="s">
        <v>160</v>
      </c>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Q20" s="4" t="s">
        <v>73</v>
      </c>
      <c r="AR20" s="80" t="s">
        <v>75</v>
      </c>
      <c r="AS20" s="80"/>
      <c r="AT20" s="80"/>
      <c r="AU20" s="80"/>
      <c r="AV20" s="83"/>
      <c r="AW20" s="83"/>
      <c r="AX20" s="83"/>
      <c r="AY20" s="83"/>
      <c r="AZ20" s="83"/>
      <c r="BA20" s="83"/>
      <c r="BB20" s="83"/>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row>
    <row r="21" spans="1:79" ht="15" customHeight="1" x14ac:dyDescent="0.3">
      <c r="B21" s="1" t="s">
        <v>46</v>
      </c>
      <c r="C21" s="1"/>
      <c r="D21" s="1"/>
      <c r="E21" s="1"/>
      <c r="F21" s="1"/>
      <c r="G21" s="1"/>
      <c r="I21" s="1"/>
      <c r="J21" s="1"/>
      <c r="K21" s="1"/>
      <c r="L21" s="1"/>
      <c r="M21" s="1"/>
      <c r="N21" s="1"/>
      <c r="O21" s="1"/>
      <c r="P21" s="1"/>
      <c r="Q21" s="1"/>
      <c r="R21" s="1"/>
      <c r="S21" s="84"/>
      <c r="T21" s="85"/>
      <c r="U21" s="1" t="s">
        <v>47</v>
      </c>
      <c r="V21" s="1"/>
      <c r="W21" s="1"/>
      <c r="X21" s="1"/>
      <c r="Y21" s="1"/>
      <c r="Z21" s="1"/>
      <c r="AA21" s="1"/>
      <c r="AB21" s="1"/>
      <c r="AD21" s="1"/>
      <c r="AE21" s="1"/>
      <c r="AF21" s="1"/>
      <c r="AG21" s="1"/>
      <c r="AI21" s="64"/>
      <c r="AJ21" s="64"/>
      <c r="AQ21" s="4" t="s">
        <v>80</v>
      </c>
      <c r="AR21" s="83" t="s">
        <v>331</v>
      </c>
      <c r="AS21" s="83"/>
      <c r="AV21" s="83"/>
      <c r="AW21" s="83"/>
      <c r="AX21" s="83"/>
      <c r="AY21" s="83"/>
      <c r="AZ21" s="83"/>
      <c r="BA21" s="83"/>
      <c r="BB21" s="83"/>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row>
    <row r="22" spans="1:79" ht="4.95" customHeight="1" x14ac:dyDescent="0.3">
      <c r="P22" s="1"/>
      <c r="Q22" s="1"/>
      <c r="R22" s="1"/>
      <c r="S22" s="84"/>
      <c r="T22" s="85"/>
      <c r="U22" s="1"/>
      <c r="V22" s="1"/>
      <c r="W22" s="1"/>
      <c r="X22" s="1"/>
      <c r="Y22" s="1"/>
      <c r="Z22" s="1"/>
      <c r="AA22" s="1"/>
      <c r="AB22" s="1"/>
      <c r="AD22" s="1"/>
      <c r="AE22" s="1"/>
      <c r="AF22" s="1"/>
      <c r="AG22" s="1"/>
      <c r="AI22" s="64"/>
      <c r="AJ22" s="64"/>
      <c r="AT22" s="83"/>
      <c r="AU22" s="83"/>
    </row>
    <row r="23" spans="1:79" ht="15" customHeight="1" x14ac:dyDescent="0.3">
      <c r="E23" s="2" t="s">
        <v>163</v>
      </c>
      <c r="F23" s="117">
        <f>'Form 2E - Design'!G62</f>
        <v>0</v>
      </c>
      <c r="G23" s="35" t="s">
        <v>151</v>
      </c>
      <c r="K23" s="117">
        <f>'Form 2E - Design'!P62</f>
        <v>0</v>
      </c>
      <c r="L23" s="35" t="s">
        <v>161</v>
      </c>
      <c r="S23" s="84"/>
      <c r="T23" s="7" t="s">
        <v>227</v>
      </c>
      <c r="X23" s="7"/>
      <c r="Y23" s="65"/>
      <c r="Z23" s="35" t="s">
        <v>151</v>
      </c>
      <c r="AD23" s="65"/>
      <c r="AE23" s="35" t="s">
        <v>161</v>
      </c>
      <c r="AM23" s="109">
        <f>IF(AND(ISBLANK(Y23),ISBLANK(AD23),ISBLANK(Y25),ISBLANK(AD25),ISBLANK(Y27)),1,2)</f>
        <v>1</v>
      </c>
      <c r="AS23" s="83"/>
      <c r="AT23" s="83"/>
      <c r="AU23" s="83"/>
      <c r="AV23" s="83"/>
      <c r="AW23" s="83"/>
      <c r="AX23" s="83"/>
      <c r="AY23" s="83"/>
      <c r="AZ23" s="83"/>
      <c r="BA23" s="83"/>
      <c r="BB23" s="83"/>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row>
    <row r="24" spans="1:79" ht="4.95" customHeight="1" x14ac:dyDescent="0.3">
      <c r="S24" s="84"/>
      <c r="AV24" s="83"/>
      <c r="AW24" s="83"/>
      <c r="AX24" s="83"/>
      <c r="AY24" s="83"/>
      <c r="AZ24" s="83"/>
      <c r="BA24" s="83"/>
      <c r="BB24" s="83"/>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row>
    <row r="25" spans="1:79" ht="15" customHeight="1" x14ac:dyDescent="0.3">
      <c r="F25" s="117">
        <f>'Form 2E - Design'!K62</f>
        <v>0</v>
      </c>
      <c r="G25" s="35" t="s">
        <v>152</v>
      </c>
      <c r="K25" s="117">
        <f>'Form 2E - Design'!X62</f>
        <v>0</v>
      </c>
      <c r="L25" s="35" t="s">
        <v>162</v>
      </c>
      <c r="S25" s="84"/>
      <c r="Y25" s="65"/>
      <c r="Z25" s="35" t="s">
        <v>152</v>
      </c>
      <c r="AD25" s="65"/>
      <c r="AE25" s="35" t="s">
        <v>162</v>
      </c>
      <c r="AP25" s="20">
        <v>3</v>
      </c>
      <c r="AQ25" s="80" t="s">
        <v>74</v>
      </c>
      <c r="AR25" s="83"/>
      <c r="AS25" s="83"/>
      <c r="AT25" s="83"/>
      <c r="AU25" s="83"/>
      <c r="AV25" s="83"/>
      <c r="AW25" s="83"/>
      <c r="AX25" s="83"/>
      <c r="AY25" s="83"/>
      <c r="AZ25" s="83"/>
      <c r="BA25" s="83"/>
      <c r="BB25" s="83"/>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row>
    <row r="26" spans="1:79" ht="4.95" customHeight="1" x14ac:dyDescent="0.3">
      <c r="S26" s="84"/>
      <c r="AS26" s="83"/>
      <c r="AT26" s="83"/>
      <c r="AU26" s="83"/>
    </row>
    <row r="27" spans="1:79" ht="15" customHeight="1" x14ac:dyDescent="0.3">
      <c r="F27" s="117">
        <f>'Form 2E - Design'!G64</f>
        <v>0</v>
      </c>
      <c r="G27" s="35" t="s">
        <v>153</v>
      </c>
      <c r="I27" s="2"/>
      <c r="J27" s="190">
        <f>'Form 2E - Design'!K64</f>
        <v>0</v>
      </c>
      <c r="K27" s="190"/>
      <c r="L27" s="190"/>
      <c r="M27" s="190"/>
      <c r="N27" s="190"/>
      <c r="O27" s="190"/>
      <c r="P27" s="190"/>
      <c r="Q27" s="190"/>
      <c r="R27" s="190"/>
      <c r="S27" s="84"/>
      <c r="Y27" s="65"/>
      <c r="Z27" s="35" t="s">
        <v>153</v>
      </c>
      <c r="AB27" s="2"/>
      <c r="AC27" s="152"/>
      <c r="AD27" s="152"/>
      <c r="AE27" s="152"/>
      <c r="AF27" s="152"/>
      <c r="AG27" s="152"/>
      <c r="AH27" s="152"/>
      <c r="AI27" s="152"/>
      <c r="AJ27" s="152"/>
      <c r="AK27" s="152"/>
      <c r="AM27" s="109">
        <f>IF(ISBLANK(Y27),1,2)</f>
        <v>1</v>
      </c>
      <c r="AQ27" s="4" t="s">
        <v>72</v>
      </c>
      <c r="AR27" s="83" t="s">
        <v>190</v>
      </c>
      <c r="AS27" s="80"/>
      <c r="AT27" s="80"/>
      <c r="AU27" s="83"/>
      <c r="AV27" s="80"/>
      <c r="AW27" s="80"/>
      <c r="AX27" s="80"/>
      <c r="AY27" s="80"/>
      <c r="AZ27" s="80"/>
      <c r="BA27" s="80"/>
      <c r="BB27" s="80"/>
      <c r="BC27"/>
      <c r="BD27"/>
      <c r="BE27"/>
      <c r="BF27"/>
      <c r="BG27"/>
      <c r="BH27"/>
      <c r="BI27"/>
      <c r="BJ27"/>
      <c r="BK27"/>
      <c r="BL27"/>
      <c r="BM27"/>
      <c r="BN27"/>
      <c r="BO27"/>
      <c r="BP27"/>
      <c r="BQ27"/>
      <c r="BR27"/>
    </row>
    <row r="28" spans="1:79" ht="4.95" customHeight="1" x14ac:dyDescent="0.3">
      <c r="S28" s="84"/>
      <c r="AR28" s="83"/>
    </row>
    <row r="29" spans="1:79" ht="15" customHeight="1" x14ac:dyDescent="0.3">
      <c r="E29" s="2" t="s">
        <v>164</v>
      </c>
      <c r="F29" s="190">
        <f>'Form 2E - Design'!G66</f>
        <v>0</v>
      </c>
      <c r="G29" s="190"/>
      <c r="H29" s="190"/>
      <c r="I29" s="190"/>
      <c r="J29" s="190"/>
      <c r="K29" s="190"/>
      <c r="L29" s="190"/>
      <c r="S29" s="84"/>
      <c r="X29" s="2" t="s">
        <v>164</v>
      </c>
      <c r="Y29" s="152"/>
      <c r="Z29" s="152"/>
      <c r="AA29" s="152"/>
      <c r="AB29" s="152"/>
      <c r="AC29" s="152"/>
      <c r="AD29" s="152"/>
      <c r="AE29" s="152"/>
      <c r="AQ29" s="4" t="s">
        <v>73</v>
      </c>
      <c r="AR29" s="80" t="s">
        <v>77</v>
      </c>
      <c r="AT29" s="106"/>
      <c r="AU29" s="80"/>
      <c r="AV29" s="106"/>
      <c r="AW29" s="106"/>
      <c r="AX29" s="106"/>
      <c r="AY29" s="106"/>
      <c r="AZ29" s="106"/>
      <c r="BA29" s="106"/>
      <c r="BB29" s="106"/>
      <c r="BC29" s="36"/>
      <c r="BD29" s="36"/>
      <c r="BE29" s="36"/>
      <c r="BF29" s="36"/>
      <c r="BG29" s="36"/>
      <c r="BH29" s="36"/>
      <c r="BI29" s="36"/>
      <c r="BJ29" s="36"/>
      <c r="BK29" s="36"/>
      <c r="BL29" s="36"/>
      <c r="BM29" s="36"/>
      <c r="BN29" s="36"/>
      <c r="BO29" s="36"/>
      <c r="BP29" s="36"/>
      <c r="BQ29" s="36"/>
      <c r="BR29" s="36"/>
    </row>
    <row r="30" spans="1:79" ht="15" customHeight="1" x14ac:dyDescent="0.3">
      <c r="E30" s="2" t="s">
        <v>165</v>
      </c>
      <c r="F30" s="188">
        <f>'Form 2E - Design'!T66</f>
        <v>0</v>
      </c>
      <c r="G30" s="188"/>
      <c r="H30" s="188"/>
      <c r="I30" s="188"/>
      <c r="J30" s="188"/>
      <c r="K30" s="188"/>
      <c r="L30" s="188"/>
      <c r="S30" s="84"/>
      <c r="X30" s="2" t="s">
        <v>165</v>
      </c>
      <c r="Y30" s="156"/>
      <c r="Z30" s="156"/>
      <c r="AA30" s="156"/>
      <c r="AB30" s="156"/>
      <c r="AC30" s="156"/>
      <c r="AD30" s="156"/>
      <c r="AE30" s="156"/>
      <c r="AR30" s="106" t="s">
        <v>81</v>
      </c>
      <c r="AS30" s="80" t="s">
        <v>217</v>
      </c>
      <c r="AV30" s="106"/>
      <c r="AW30" s="106"/>
      <c r="AX30" s="106"/>
      <c r="AY30" s="106"/>
      <c r="AZ30" s="106"/>
      <c r="BA30" s="106"/>
      <c r="BB30" s="106"/>
      <c r="BC30" s="36"/>
      <c r="BD30" s="36"/>
      <c r="BE30" s="36"/>
      <c r="BF30" s="36"/>
      <c r="BG30" s="36"/>
      <c r="BH30" s="36"/>
      <c r="BI30" s="36"/>
      <c r="BJ30" s="36"/>
      <c r="BK30" s="36"/>
      <c r="BL30" s="36"/>
      <c r="BM30" s="36"/>
      <c r="BN30" s="36"/>
      <c r="BO30" s="36"/>
      <c r="BP30" s="36"/>
      <c r="BQ30" s="36"/>
      <c r="BR30" s="36"/>
    </row>
    <row r="31" spans="1:79" ht="4.95" customHeight="1" x14ac:dyDescent="0.3">
      <c r="S31" s="84"/>
      <c r="AU31" s="106"/>
    </row>
    <row r="32" spans="1:79" ht="15" customHeight="1" x14ac:dyDescent="0.3">
      <c r="E32" s="2" t="s">
        <v>166</v>
      </c>
      <c r="F32" s="117">
        <f>'Form 2E - Design'!G68</f>
        <v>0</v>
      </c>
      <c r="G32" s="35" t="s">
        <v>168</v>
      </c>
      <c r="N32" s="117">
        <f>'Form 2E - Design'!P68</f>
        <v>0</v>
      </c>
      <c r="O32" s="35" t="s">
        <v>170</v>
      </c>
      <c r="S32" s="84"/>
      <c r="X32" s="2" t="s">
        <v>166</v>
      </c>
      <c r="Y32" s="65"/>
      <c r="Z32" s="35" t="s">
        <v>168</v>
      </c>
      <c r="AG32" s="65"/>
      <c r="AH32" s="35" t="s">
        <v>170</v>
      </c>
      <c r="AM32" s="109">
        <f>IF(AND(ISBLANK(Y32),ISBLANK(AG32),ISBLANK(Y34)),1,2)</f>
        <v>1</v>
      </c>
      <c r="AR32" s="106" t="s">
        <v>81</v>
      </c>
      <c r="AS32" s="80" t="s">
        <v>101</v>
      </c>
      <c r="AT32" s="106"/>
      <c r="AU32" s="106"/>
      <c r="AV32" s="106"/>
      <c r="AW32" s="106"/>
      <c r="AX32" s="106"/>
      <c r="AY32" s="106"/>
      <c r="AZ32" s="106"/>
      <c r="BA32" s="106"/>
      <c r="BB32" s="106"/>
      <c r="BC32" s="36"/>
      <c r="BD32" s="36"/>
      <c r="BE32" s="36"/>
      <c r="BF32" s="36"/>
      <c r="BG32" s="36"/>
      <c r="BH32" s="36"/>
      <c r="BI32" s="36"/>
      <c r="BJ32" s="36"/>
      <c r="BK32" s="36"/>
      <c r="BL32" s="36"/>
      <c r="BM32" s="36"/>
      <c r="BN32" s="36"/>
      <c r="BO32" s="36"/>
      <c r="BP32" s="36"/>
      <c r="BQ32" s="36"/>
      <c r="BR32" s="36"/>
    </row>
    <row r="33" spans="1:79" ht="4.95" customHeight="1" x14ac:dyDescent="0.3">
      <c r="S33" s="84"/>
    </row>
    <row r="34" spans="1:79" ht="15" customHeight="1" x14ac:dyDescent="0.3">
      <c r="F34" s="117">
        <f>'Form 2E - Design'!X68</f>
        <v>0</v>
      </c>
      <c r="G34" s="35" t="s">
        <v>153</v>
      </c>
      <c r="I34" s="2"/>
      <c r="J34" s="190">
        <f>'Form 2E - Design'!AB68</f>
        <v>0</v>
      </c>
      <c r="K34" s="190"/>
      <c r="L34" s="190"/>
      <c r="M34" s="190"/>
      <c r="N34" s="190"/>
      <c r="S34" s="84"/>
      <c r="Y34" s="65"/>
      <c r="Z34" s="35" t="s">
        <v>153</v>
      </c>
      <c r="AB34" s="2"/>
      <c r="AC34" s="152"/>
      <c r="AD34" s="152"/>
      <c r="AE34" s="152"/>
      <c r="AF34" s="152"/>
      <c r="AG34" s="152"/>
      <c r="AM34" s="109">
        <f>IF(ISBLANK(Y34),1,2)</f>
        <v>1</v>
      </c>
      <c r="AR34" s="106" t="s">
        <v>81</v>
      </c>
      <c r="AS34" s="35" t="s">
        <v>245</v>
      </c>
      <c r="AT34" s="106"/>
      <c r="AU34" s="106"/>
      <c r="AV34" s="106"/>
      <c r="AW34" s="106"/>
      <c r="AX34" s="106"/>
      <c r="AY34" s="106"/>
      <c r="AZ34" s="106"/>
      <c r="BA34" s="106"/>
      <c r="BB34" s="106"/>
      <c r="BC34" s="36"/>
      <c r="BD34" s="36"/>
      <c r="BE34" s="36"/>
      <c r="BF34" s="36"/>
      <c r="BG34" s="36"/>
      <c r="BH34" s="36"/>
      <c r="BI34" s="36"/>
      <c r="BJ34" s="36"/>
      <c r="BK34" s="36"/>
      <c r="BL34" s="36"/>
      <c r="BM34" s="36"/>
      <c r="BN34" s="36"/>
      <c r="BO34" s="36"/>
      <c r="BP34" s="36"/>
      <c r="BQ34" s="36"/>
      <c r="BR34" s="36"/>
      <c r="BT34" s="81"/>
      <c r="BU34" s="81"/>
      <c r="BV34" s="81"/>
      <c r="BW34" s="81"/>
      <c r="BX34" s="81"/>
      <c r="BY34" s="81"/>
      <c r="BZ34" s="81"/>
      <c r="CA34" s="81"/>
    </row>
    <row r="35" spans="1:79" ht="4.95" customHeight="1" x14ac:dyDescent="0.3">
      <c r="S35" s="84"/>
      <c r="AV35" s="83"/>
      <c r="AW35" s="83"/>
      <c r="AX35" s="83"/>
      <c r="AY35" s="83"/>
      <c r="AZ35" s="83"/>
      <c r="BA35" s="83"/>
      <c r="BB35" s="83"/>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row>
    <row r="36" spans="1:79" ht="15" customHeight="1" x14ac:dyDescent="0.3">
      <c r="E36" s="2" t="s">
        <v>167</v>
      </c>
      <c r="F36" s="117">
        <f>'Form 2E - Design'!G70</f>
        <v>0</v>
      </c>
      <c r="G36" s="35" t="s">
        <v>169</v>
      </c>
      <c r="J36" s="4"/>
      <c r="N36" s="117">
        <f>'Form 2E - Design'!P70</f>
        <v>0</v>
      </c>
      <c r="O36" s="35" t="s">
        <v>171</v>
      </c>
      <c r="S36" s="84"/>
      <c r="X36" s="2" t="s">
        <v>167</v>
      </c>
      <c r="Y36" s="65"/>
      <c r="Z36" s="35" t="s">
        <v>169</v>
      </c>
      <c r="AC36" s="4"/>
      <c r="AG36" s="65"/>
      <c r="AH36" s="35" t="s">
        <v>171</v>
      </c>
      <c r="AM36" s="109">
        <f>IF(AND(ISBLANK(Y36),ISBLANK(AG36),ISBLANK(Y38)),1,2)</f>
        <v>1</v>
      </c>
      <c r="AR36" s="106" t="s">
        <v>81</v>
      </c>
      <c r="AS36" s="35" t="str">
        <f>Tables!C24</f>
        <v xml:space="preserve"> O&amp;M Agreement</v>
      </c>
      <c r="AT36" s="106"/>
      <c r="AU36" s="106"/>
      <c r="BU36" s="32"/>
      <c r="BV36" s="32"/>
      <c r="BW36" s="32"/>
      <c r="BX36" s="32"/>
      <c r="BY36" s="32"/>
      <c r="BZ36" s="32"/>
      <c r="CA36" s="32"/>
    </row>
    <row r="37" spans="1:79" ht="4.95" customHeight="1" x14ac:dyDescent="0.3">
      <c r="S37" s="84"/>
      <c r="AT37" s="83"/>
      <c r="AU37" s="83"/>
      <c r="BS37" s="81"/>
      <c r="BT37" s="81"/>
      <c r="BU37" s="81"/>
      <c r="BV37" s="81"/>
      <c r="BW37" s="81"/>
      <c r="BX37" s="81"/>
      <c r="BY37" s="81"/>
      <c r="BZ37" s="81"/>
      <c r="CA37" s="81"/>
    </row>
    <row r="38" spans="1:79" ht="15" customHeight="1" x14ac:dyDescent="0.3">
      <c r="F38" s="117">
        <f>'Form 2E - Design'!X70</f>
        <v>0</v>
      </c>
      <c r="G38" s="35" t="s">
        <v>153</v>
      </c>
      <c r="I38" s="2"/>
      <c r="J38" s="190">
        <f>'Form 2E - Design'!AB70</f>
        <v>0</v>
      </c>
      <c r="K38" s="190"/>
      <c r="L38" s="190"/>
      <c r="M38" s="190"/>
      <c r="N38" s="190"/>
      <c r="S38" s="84"/>
      <c r="Y38" s="65"/>
      <c r="Z38" s="35" t="s">
        <v>153</v>
      </c>
      <c r="AB38" s="2"/>
      <c r="AC38" s="152"/>
      <c r="AD38" s="152"/>
      <c r="AE38" s="152"/>
      <c r="AF38" s="152"/>
      <c r="AG38" s="152"/>
      <c r="AM38" s="109">
        <f>IF(ISBLANK(Y38),1,2)</f>
        <v>1</v>
      </c>
      <c r="AP38" s="20">
        <v>4</v>
      </c>
      <c r="AQ38" s="80" t="s">
        <v>69</v>
      </c>
      <c r="AS38" s="80"/>
      <c r="AV38" s="80"/>
      <c r="AW38" s="80"/>
      <c r="AX38" s="80"/>
      <c r="AY38" s="80"/>
      <c r="AZ38" s="80"/>
      <c r="BA38" s="80"/>
      <c r="BB38" s="80"/>
      <c r="BC38"/>
      <c r="BD38"/>
      <c r="BE38"/>
      <c r="BF38"/>
      <c r="BG38"/>
      <c r="BH38"/>
      <c r="BI38"/>
      <c r="BJ38"/>
      <c r="BK38"/>
      <c r="BL38"/>
      <c r="BM38"/>
      <c r="BN38"/>
      <c r="BO38"/>
      <c r="BP38"/>
      <c r="BQ38"/>
      <c r="BR38"/>
      <c r="BT38" s="81"/>
      <c r="BU38" s="81"/>
      <c r="BV38" s="81"/>
      <c r="BW38" s="81"/>
      <c r="BX38" s="81"/>
      <c r="BY38" s="81"/>
      <c r="BZ38" s="81"/>
      <c r="CA38" s="81"/>
    </row>
    <row r="39" spans="1:79" ht="4.95" customHeight="1" x14ac:dyDescent="0.3">
      <c r="S39" s="84"/>
      <c r="BS39" s="32"/>
      <c r="BT39" s="32"/>
      <c r="BU39" s="32"/>
      <c r="BV39" s="32"/>
      <c r="BW39" s="32"/>
      <c r="BX39" s="32"/>
      <c r="BY39" s="32"/>
      <c r="BZ39" s="32"/>
      <c r="CA39" s="32"/>
    </row>
    <row r="40" spans="1:79" ht="15" customHeight="1" x14ac:dyDescent="0.3">
      <c r="A40" s="35" t="s">
        <v>265</v>
      </c>
      <c r="S40" s="84"/>
      <c r="T40" s="35" t="s">
        <v>268</v>
      </c>
      <c r="AQ40" s="4" t="s">
        <v>72</v>
      </c>
      <c r="AR40" s="80" t="s">
        <v>192</v>
      </c>
      <c r="AS40" s="80"/>
      <c r="BS40" s="32"/>
      <c r="BT40" s="32"/>
      <c r="BU40" s="32"/>
      <c r="BV40" s="32"/>
      <c r="BW40" s="32"/>
      <c r="BX40" s="32"/>
      <c r="BY40" s="32"/>
      <c r="BZ40" s="32"/>
      <c r="CA40" s="32"/>
    </row>
    <row r="41" spans="1:79" ht="15" customHeight="1" x14ac:dyDescent="0.3">
      <c r="M41" s="2" t="s">
        <v>187</v>
      </c>
      <c r="N41" s="142">
        <f>'Form 2E - Design'!Q82</f>
        <v>0</v>
      </c>
      <c r="O41" s="142"/>
      <c r="P41" s="142"/>
      <c r="Q41" s="7" t="s">
        <v>186</v>
      </c>
      <c r="S41" s="84"/>
      <c r="AF41" s="2" t="s">
        <v>187</v>
      </c>
      <c r="AG41" s="148"/>
      <c r="AH41" s="148"/>
      <c r="AI41" s="148"/>
      <c r="AJ41" s="7" t="s">
        <v>186</v>
      </c>
      <c r="AM41" s="109">
        <f>IF(ISBLANK(AG41),1,2)</f>
        <v>1</v>
      </c>
      <c r="AN41" s="109">
        <f>SUM(AM41:AM44,AM46)</f>
        <v>6</v>
      </c>
      <c r="AQ41" s="4" t="s">
        <v>73</v>
      </c>
      <c r="AR41" s="80" t="s">
        <v>191</v>
      </c>
      <c r="AT41" s="80"/>
      <c r="AU41" s="80"/>
      <c r="AV41" s="80"/>
      <c r="AW41" s="80"/>
      <c r="AX41" s="80"/>
      <c r="AY41" s="80"/>
      <c r="AZ41" s="80"/>
      <c r="BA41" s="80"/>
      <c r="BB41" s="80"/>
      <c r="BC41"/>
      <c r="BD41"/>
      <c r="BE41"/>
      <c r="BF41"/>
      <c r="BG41"/>
      <c r="BH41"/>
      <c r="BI41"/>
      <c r="BJ41"/>
      <c r="BK41"/>
      <c r="BL41"/>
      <c r="BM41"/>
      <c r="BN41"/>
      <c r="BO41"/>
      <c r="BP41"/>
      <c r="BQ41"/>
      <c r="BR41"/>
      <c r="BT41" s="32"/>
      <c r="BU41" s="32"/>
      <c r="BV41" s="32"/>
      <c r="BW41" s="32"/>
      <c r="BX41" s="32"/>
      <c r="BY41" s="32"/>
      <c r="BZ41" s="32"/>
      <c r="CA41" s="32"/>
    </row>
    <row r="42" spans="1:79" ht="15" customHeight="1" x14ac:dyDescent="0.3">
      <c r="M42" s="2" t="s">
        <v>173</v>
      </c>
      <c r="N42" s="142">
        <f>'Form 2E - Design'!Q84</f>
        <v>0</v>
      </c>
      <c r="O42" s="142"/>
      <c r="P42" s="142"/>
      <c r="Q42" s="7" t="s">
        <v>186</v>
      </c>
      <c r="S42" s="84"/>
      <c r="AF42" s="2" t="s">
        <v>173</v>
      </c>
      <c r="AG42" s="148"/>
      <c r="AH42" s="148"/>
      <c r="AI42" s="148"/>
      <c r="AJ42" s="7" t="s">
        <v>186</v>
      </c>
      <c r="AM42" s="109">
        <f t="shared" ref="AM42:AM46" si="0">IF(ISBLANK(AG42),1,2)</f>
        <v>1</v>
      </c>
      <c r="AP42" s="20">
        <v>5</v>
      </c>
      <c r="AQ42" s="80" t="str">
        <f>"Form 3E – Hydrodynamic Separator As-built Certification Form shall be approved by the "&amp;Tables!C23&amp;" prior to:"</f>
        <v>Form 3E – Hydrodynamic Separator As-built Certification Form shall be approved by the City prior to:</v>
      </c>
      <c r="BT42" s="81"/>
      <c r="BU42" s="81"/>
      <c r="BV42" s="81"/>
      <c r="BW42" s="81"/>
      <c r="BX42" s="81"/>
      <c r="BY42" s="81"/>
      <c r="BZ42" s="81"/>
      <c r="CA42" s="81"/>
    </row>
    <row r="43" spans="1:79" ht="15" customHeight="1" x14ac:dyDescent="0.3">
      <c r="M43" s="2" t="s">
        <v>175</v>
      </c>
      <c r="N43" s="142">
        <f>'Form 2E - Design'!AF84</f>
        <v>0</v>
      </c>
      <c r="O43" s="142"/>
      <c r="P43" s="142"/>
      <c r="Q43" s="7" t="s">
        <v>177</v>
      </c>
      <c r="S43" s="84"/>
      <c r="AF43" s="2" t="s">
        <v>175</v>
      </c>
      <c r="AG43" s="148"/>
      <c r="AH43" s="148"/>
      <c r="AI43" s="148"/>
      <c r="AJ43" s="7" t="s">
        <v>177</v>
      </c>
      <c r="AM43" s="109">
        <f t="shared" si="0"/>
        <v>1</v>
      </c>
      <c r="AQ43" s="4" t="s">
        <v>72</v>
      </c>
      <c r="AR43" s="80" t="s">
        <v>79</v>
      </c>
      <c r="AS43" s="80"/>
      <c r="AV43" s="80"/>
      <c r="AW43" s="80"/>
      <c r="AX43" s="80"/>
      <c r="AY43" s="80"/>
      <c r="AZ43" s="80"/>
      <c r="BA43" s="80"/>
      <c r="BB43" s="80"/>
      <c r="BC43"/>
      <c r="BD43"/>
      <c r="BE43"/>
      <c r="BF43"/>
      <c r="BG43"/>
      <c r="BH43"/>
      <c r="BI43"/>
      <c r="BJ43"/>
      <c r="BK43"/>
      <c r="BL43"/>
      <c r="BM43"/>
      <c r="BN43"/>
      <c r="BO43"/>
      <c r="BP43"/>
      <c r="BQ43"/>
      <c r="BR43"/>
      <c r="BS43" s="81"/>
      <c r="BT43" s="81"/>
      <c r="BU43" s="81"/>
      <c r="BV43" s="81"/>
      <c r="BW43" s="81"/>
      <c r="BX43" s="81"/>
      <c r="BY43" s="81"/>
      <c r="BZ43" s="81"/>
      <c r="CA43" s="81"/>
    </row>
    <row r="44" spans="1:79" ht="15" customHeight="1" x14ac:dyDescent="0.3">
      <c r="M44" s="2" t="s">
        <v>176</v>
      </c>
      <c r="N44" s="142">
        <f>'Form 2E - Design'!AF82</f>
        <v>0</v>
      </c>
      <c r="O44" s="142"/>
      <c r="P44" s="142"/>
      <c r="Q44" s="7" t="s">
        <v>177</v>
      </c>
      <c r="S44" s="84"/>
      <c r="AF44" s="2" t="s">
        <v>176</v>
      </c>
      <c r="AG44" s="148"/>
      <c r="AH44" s="148"/>
      <c r="AI44" s="148"/>
      <c r="AJ44" s="7" t="s">
        <v>177</v>
      </c>
      <c r="AM44" s="109">
        <f t="shared" si="0"/>
        <v>1</v>
      </c>
      <c r="AQ44" s="4" t="s">
        <v>73</v>
      </c>
      <c r="AR44" s="80" t="s">
        <v>76</v>
      </c>
      <c r="AT44" s="80"/>
      <c r="AU44" s="80"/>
      <c r="AV44" s="80"/>
      <c r="AW44" s="80"/>
      <c r="AX44" s="80"/>
      <c r="AY44" s="80"/>
      <c r="AZ44" s="80"/>
      <c r="BA44" s="80"/>
      <c r="BB44" s="80"/>
      <c r="BC44"/>
      <c r="BD44"/>
      <c r="BE44"/>
      <c r="BF44"/>
      <c r="BG44"/>
      <c r="BH44"/>
      <c r="BI44"/>
      <c r="BJ44"/>
      <c r="BK44"/>
      <c r="BL44"/>
      <c r="BM44"/>
      <c r="BN44"/>
      <c r="BO44"/>
      <c r="BP44"/>
      <c r="BQ44"/>
      <c r="BR44"/>
      <c r="BT44" s="32"/>
      <c r="BU44" s="32"/>
      <c r="BV44" s="32"/>
      <c r="BW44" s="32"/>
      <c r="BX44" s="32"/>
      <c r="BY44" s="32"/>
      <c r="BZ44" s="32"/>
      <c r="CA44" s="32"/>
    </row>
    <row r="45" spans="1:79" ht="15" customHeight="1" x14ac:dyDescent="0.3">
      <c r="M45" s="2" t="s">
        <v>316</v>
      </c>
      <c r="S45" s="84"/>
      <c r="AF45" s="2" t="s">
        <v>316</v>
      </c>
      <c r="BT45" s="32"/>
      <c r="BU45" s="32"/>
      <c r="BV45" s="32"/>
      <c r="BW45" s="32"/>
      <c r="BX45" s="32"/>
      <c r="BY45" s="32"/>
      <c r="BZ45" s="32"/>
      <c r="CA45" s="32"/>
    </row>
    <row r="46" spans="1:79" ht="15" customHeight="1" x14ac:dyDescent="0.3">
      <c r="M46" s="2" t="s">
        <v>314</v>
      </c>
      <c r="N46" s="142">
        <f>'Form 2E - Design'!AF90</f>
        <v>0</v>
      </c>
      <c r="O46" s="142"/>
      <c r="P46" s="142"/>
      <c r="Q46" s="7" t="s">
        <v>260</v>
      </c>
      <c r="S46" s="84"/>
      <c r="AF46" s="2" t="s">
        <v>314</v>
      </c>
      <c r="AG46" s="142">
        <f>IF(OR($Y$59=0,AH66=0,$AG$43=0),0,AH66-($Y$59+($AG$47/12)))</f>
        <v>0</v>
      </c>
      <c r="AH46" s="142"/>
      <c r="AI46" s="142"/>
      <c r="AJ46" s="7" t="s">
        <v>260</v>
      </c>
      <c r="AM46" s="109">
        <f t="shared" si="0"/>
        <v>2</v>
      </c>
      <c r="BT46" s="32"/>
      <c r="BU46" s="32"/>
      <c r="BV46" s="32"/>
      <c r="BW46" s="32"/>
      <c r="BX46" s="32"/>
      <c r="BY46" s="32"/>
      <c r="BZ46" s="32"/>
      <c r="CA46" s="32"/>
    </row>
    <row r="47" spans="1:79" ht="15" customHeight="1" x14ac:dyDescent="0.3">
      <c r="M47" s="2" t="s">
        <v>317</v>
      </c>
      <c r="N47" s="142">
        <f>'Form 2E - Design'!AF86</f>
        <v>0</v>
      </c>
      <c r="O47" s="142"/>
      <c r="P47" s="142"/>
      <c r="Q47" s="7" t="s">
        <v>36</v>
      </c>
      <c r="S47" s="84"/>
      <c r="AF47" s="2" t="s">
        <v>317</v>
      </c>
      <c r="AG47" s="142">
        <f>IF(OR(AG43=0,AN57=0),0,AG43/AN57*12)</f>
        <v>0</v>
      </c>
      <c r="AH47" s="142"/>
      <c r="AI47" s="142"/>
      <c r="AJ47" s="7" t="s">
        <v>36</v>
      </c>
      <c r="BT47" s="32"/>
      <c r="BU47" s="32"/>
      <c r="BV47" s="32"/>
      <c r="BW47" s="32"/>
      <c r="BX47" s="32"/>
      <c r="BY47" s="32"/>
      <c r="BZ47" s="32"/>
      <c r="CA47" s="32"/>
    </row>
    <row r="48" spans="1:79" ht="15" customHeight="1" x14ac:dyDescent="0.3">
      <c r="M48" s="2" t="s">
        <v>349</v>
      </c>
      <c r="N48" s="142">
        <f>'Form 2E - Design'!AF92</f>
        <v>0</v>
      </c>
      <c r="O48" s="142"/>
      <c r="P48" s="142"/>
      <c r="Q48" s="35" t="s">
        <v>37</v>
      </c>
      <c r="S48" s="84"/>
      <c r="AF48" s="2" t="s">
        <v>349</v>
      </c>
      <c r="AG48" s="142">
        <f>IF(OR($Y$59=0,AG59=0,$AG$43=0),0,AG59-($Y$59+($AG$47/12)))</f>
        <v>0</v>
      </c>
      <c r="AH48" s="142"/>
      <c r="AI48" s="142"/>
      <c r="AJ48" s="35" t="s">
        <v>37</v>
      </c>
      <c r="BT48" s="32"/>
      <c r="BU48" s="32"/>
      <c r="BV48" s="32"/>
      <c r="BW48" s="32"/>
      <c r="BX48" s="32"/>
      <c r="BY48" s="32"/>
      <c r="BZ48" s="32"/>
      <c r="CA48" s="32"/>
    </row>
    <row r="49" spans="1:79" ht="15" customHeight="1" x14ac:dyDescent="0.3">
      <c r="A49" s="7" t="s">
        <v>179</v>
      </c>
      <c r="S49" s="84"/>
      <c r="T49" s="7" t="s">
        <v>188</v>
      </c>
      <c r="AS49" s="80"/>
      <c r="AT49" s="80"/>
      <c r="AU49" s="80"/>
      <c r="BS49" s="32"/>
      <c r="BT49" s="32"/>
      <c r="BU49" s="32"/>
      <c r="BV49" s="32"/>
      <c r="BW49" s="32"/>
      <c r="BX49" s="32"/>
      <c r="BY49" s="32"/>
      <c r="BZ49" s="32"/>
      <c r="CA49" s="32"/>
    </row>
    <row r="50" spans="1:79" ht="4.95" customHeight="1" x14ac:dyDescent="0.3">
      <c r="S50" s="84"/>
      <c r="BT50" s="32"/>
      <c r="BU50" s="32"/>
      <c r="BV50" s="32"/>
      <c r="BW50" s="32"/>
      <c r="BX50" s="32"/>
      <c r="BY50" s="32"/>
      <c r="BZ50" s="32"/>
      <c r="CA50" s="32"/>
    </row>
    <row r="51" spans="1:79" ht="15" customHeight="1" x14ac:dyDescent="0.3">
      <c r="B51" s="117">
        <f>'Form 2E - Design'!K76</f>
        <v>0</v>
      </c>
      <c r="C51" s="35" t="s">
        <v>180</v>
      </c>
      <c r="H51" s="117">
        <f>'Form 2E - Design'!Q76</f>
        <v>0</v>
      </c>
      <c r="I51" s="35" t="s">
        <v>181</v>
      </c>
      <c r="S51" s="84"/>
      <c r="U51" s="65"/>
      <c r="V51" s="35" t="s">
        <v>180</v>
      </c>
      <c r="AA51" s="65"/>
      <c r="AB51" s="35" t="s">
        <v>181</v>
      </c>
      <c r="AM51" s="109">
        <f>IF(AND(ISBLANK(U51),ISBLANK(AA51),ISBLANK(U53),ISBLANK(AA53)),1,2)</f>
        <v>1</v>
      </c>
      <c r="BT51" s="32"/>
      <c r="BU51" s="32"/>
      <c r="BV51" s="32"/>
      <c r="BW51" s="32"/>
      <c r="BX51" s="32"/>
      <c r="BY51" s="32"/>
      <c r="BZ51" s="32"/>
      <c r="CA51" s="32"/>
    </row>
    <row r="52" spans="1:79" ht="4.95" customHeight="1" x14ac:dyDescent="0.3">
      <c r="S52" s="84"/>
      <c r="BT52" s="32"/>
      <c r="BU52" s="32"/>
      <c r="BV52" s="32"/>
      <c r="BW52" s="32"/>
      <c r="BX52" s="32"/>
      <c r="BY52" s="32"/>
      <c r="BZ52" s="32"/>
      <c r="CA52" s="32"/>
    </row>
    <row r="53" spans="1:79" ht="15" customHeight="1" x14ac:dyDescent="0.3">
      <c r="B53" s="117">
        <f>'Form 2E - Design'!X76</f>
        <v>0</v>
      </c>
      <c r="C53" s="35" t="s">
        <v>199</v>
      </c>
      <c r="H53" s="117">
        <f>'Form 2E - Design'!K78</f>
        <v>0</v>
      </c>
      <c r="I53" s="35" t="s">
        <v>153</v>
      </c>
      <c r="K53" s="2"/>
      <c r="L53" s="190">
        <f>'Form 2E - Design'!O78</f>
        <v>0</v>
      </c>
      <c r="M53" s="190"/>
      <c r="N53" s="190"/>
      <c r="O53" s="190"/>
      <c r="P53" s="190"/>
      <c r="S53" s="84"/>
      <c r="U53" s="65"/>
      <c r="V53" s="35" t="s">
        <v>199</v>
      </c>
      <c r="AA53" s="65"/>
      <c r="AB53" s="35" t="s">
        <v>153</v>
      </c>
      <c r="AD53" s="2"/>
      <c r="AE53" s="152"/>
      <c r="AF53" s="152"/>
      <c r="AG53" s="152"/>
      <c r="AH53" s="152"/>
      <c r="AI53" s="152"/>
      <c r="AM53" s="109">
        <f>IF(ISBLANK(AA53),1,2)</f>
        <v>1</v>
      </c>
      <c r="AQ53" s="4"/>
      <c r="AR53" s="80"/>
      <c r="AS53" s="80"/>
      <c r="AT53" s="80"/>
      <c r="AU53" s="80"/>
      <c r="AV53" s="80"/>
      <c r="AW53" s="80"/>
      <c r="AX53" s="80"/>
      <c r="AY53" s="80"/>
      <c r="AZ53" s="80"/>
      <c r="BA53" s="80"/>
      <c r="BB53" s="80"/>
      <c r="BC53"/>
      <c r="BD53"/>
      <c r="BE53"/>
      <c r="BF53"/>
      <c r="BG53"/>
      <c r="BH53"/>
      <c r="BI53"/>
      <c r="BJ53"/>
      <c r="BK53"/>
      <c r="BL53"/>
      <c r="BM53"/>
      <c r="BN53"/>
      <c r="BO53"/>
      <c r="BP53"/>
      <c r="BQ53"/>
      <c r="BR53"/>
      <c r="BT53" s="32"/>
      <c r="BU53" s="32"/>
      <c r="BV53" s="32"/>
      <c r="BW53" s="32"/>
      <c r="BX53" s="32"/>
      <c r="BY53" s="32"/>
      <c r="BZ53" s="32"/>
      <c r="CA53" s="32"/>
    </row>
    <row r="54" spans="1:79" ht="4.95" customHeight="1" x14ac:dyDescent="0.3">
      <c r="S54" s="84"/>
      <c r="BT54" s="32"/>
      <c r="BU54" s="32"/>
      <c r="BV54" s="32"/>
      <c r="BW54" s="32"/>
      <c r="BX54" s="32"/>
      <c r="BY54" s="32"/>
      <c r="BZ54" s="32"/>
      <c r="CA54" s="32"/>
    </row>
    <row r="55" spans="1:79" ht="15" customHeight="1" x14ac:dyDescent="0.3">
      <c r="A55" s="35" t="s">
        <v>320</v>
      </c>
      <c r="E55" s="2"/>
      <c r="S55" s="84"/>
      <c r="T55" s="35" t="s">
        <v>321</v>
      </c>
      <c r="X55" s="2"/>
      <c r="AQ55" s="4"/>
      <c r="AR55" s="80"/>
      <c r="AS55" s="80"/>
      <c r="AT55" s="80"/>
      <c r="AU55" s="80"/>
      <c r="AV55" s="80"/>
      <c r="AW55" s="80"/>
      <c r="AX55" s="80"/>
      <c r="AY55" s="80"/>
      <c r="AZ55" s="80"/>
      <c r="BA55" s="80"/>
      <c r="BB55" s="80"/>
      <c r="BC55"/>
      <c r="BD55"/>
      <c r="BE55"/>
      <c r="BF55"/>
      <c r="BG55"/>
      <c r="BH55"/>
      <c r="BI55"/>
      <c r="BJ55"/>
      <c r="BK55"/>
      <c r="BL55"/>
      <c r="BM55"/>
      <c r="BN55"/>
      <c r="BO55"/>
      <c r="BP55"/>
      <c r="BQ55"/>
      <c r="BR55"/>
      <c r="BT55" s="32"/>
      <c r="BU55" s="32"/>
      <c r="BV55" s="32"/>
      <c r="BW55" s="32"/>
      <c r="BX55" s="32"/>
      <c r="BY55" s="32"/>
      <c r="BZ55" s="32"/>
      <c r="CA55" s="32"/>
    </row>
    <row r="56" spans="1:79" ht="15" customHeight="1" x14ac:dyDescent="0.3">
      <c r="E56" s="2" t="s">
        <v>126</v>
      </c>
      <c r="F56" s="190">
        <f>'Form 2E - Design'!G87</f>
        <v>0</v>
      </c>
      <c r="G56" s="190"/>
      <c r="H56" s="190"/>
      <c r="I56" s="190"/>
      <c r="J56" s="80"/>
      <c r="K56" s="80"/>
      <c r="L56" s="80"/>
      <c r="M56" s="2" t="s">
        <v>127</v>
      </c>
      <c r="N56" s="190">
        <f>'Form 2E - Design'!O87</f>
        <v>0</v>
      </c>
      <c r="O56" s="190"/>
      <c r="P56" s="190"/>
      <c r="S56" s="84"/>
      <c r="X56" s="2" t="s">
        <v>126</v>
      </c>
      <c r="Y56" s="152"/>
      <c r="Z56" s="152"/>
      <c r="AA56" s="152"/>
      <c r="AB56" s="152"/>
      <c r="AC56" s="80"/>
      <c r="AD56" s="80"/>
      <c r="AE56" s="80"/>
      <c r="AF56" s="2" t="s">
        <v>127</v>
      </c>
      <c r="AG56" s="152"/>
      <c r="AH56" s="152"/>
      <c r="AI56" s="152"/>
      <c r="AN56" s="76" t="s">
        <v>335</v>
      </c>
      <c r="AQ56" s="4"/>
      <c r="AR56" s="80"/>
      <c r="AS56" s="80"/>
      <c r="AT56" s="80"/>
      <c r="AU56" s="80"/>
      <c r="AV56" s="80"/>
      <c r="AW56" s="80"/>
      <c r="AX56" s="80"/>
      <c r="AY56" s="80"/>
      <c r="AZ56" s="80"/>
      <c r="BA56" s="80"/>
      <c r="BB56" s="80"/>
      <c r="BC56"/>
      <c r="BD56"/>
      <c r="BE56"/>
      <c r="BF56"/>
      <c r="BG56"/>
      <c r="BH56"/>
      <c r="BI56"/>
      <c r="BJ56"/>
      <c r="BK56"/>
      <c r="BL56"/>
      <c r="BM56"/>
      <c r="BN56"/>
      <c r="BO56"/>
      <c r="BP56"/>
      <c r="BQ56"/>
      <c r="BR56"/>
      <c r="BT56" s="32"/>
      <c r="BU56" s="32"/>
      <c r="BV56" s="32"/>
      <c r="BW56" s="32"/>
      <c r="BX56" s="32"/>
      <c r="BY56" s="32"/>
      <c r="BZ56" s="32"/>
      <c r="CA56" s="32"/>
    </row>
    <row r="57" spans="1:79" ht="15" customHeight="1" x14ac:dyDescent="0.3">
      <c r="E57" s="2" t="s">
        <v>125</v>
      </c>
      <c r="F57" s="186">
        <f>'Form 2E - Design'!G88</f>
        <v>0</v>
      </c>
      <c r="G57" s="186"/>
      <c r="H57" s="186"/>
      <c r="I57" s="35" t="s">
        <v>37</v>
      </c>
      <c r="K57" s="38"/>
      <c r="S57" s="84"/>
      <c r="X57" s="2" t="s">
        <v>125</v>
      </c>
      <c r="Y57" s="149"/>
      <c r="Z57" s="149"/>
      <c r="AA57" s="149"/>
      <c r="AB57" s="35" t="s">
        <v>37</v>
      </c>
      <c r="AD57" s="38"/>
      <c r="AM57" s="109">
        <f>IF(ISBLANK(Y57),1,2)</f>
        <v>1</v>
      </c>
      <c r="AN57" s="108">
        <f>(Y57/2)^2*3.14</f>
        <v>0</v>
      </c>
      <c r="BT57" s="32"/>
      <c r="BU57" s="32"/>
      <c r="BV57" s="32"/>
      <c r="BW57" s="32"/>
      <c r="BX57" s="32"/>
      <c r="BY57" s="32"/>
      <c r="BZ57" s="32"/>
      <c r="CA57" s="32"/>
    </row>
    <row r="58" spans="1:79" ht="15" customHeight="1" x14ac:dyDescent="0.3">
      <c r="E58" s="2" t="s">
        <v>124</v>
      </c>
      <c r="F58" s="186">
        <f>'Form 2E - Design'!G89</f>
        <v>0</v>
      </c>
      <c r="G58" s="186"/>
      <c r="H58" s="186"/>
      <c r="I58" s="35" t="s">
        <v>37</v>
      </c>
      <c r="K58" s="38"/>
      <c r="M58" s="2" t="s">
        <v>38</v>
      </c>
      <c r="N58" s="142">
        <f>'Form 2E - Design'!O89</f>
        <v>0</v>
      </c>
      <c r="O58" s="142"/>
      <c r="P58" s="142"/>
      <c r="Q58" s="35" t="s">
        <v>37</v>
      </c>
      <c r="S58" s="84"/>
      <c r="X58" s="2" t="s">
        <v>124</v>
      </c>
      <c r="Y58" s="149"/>
      <c r="Z58" s="149"/>
      <c r="AA58" s="149"/>
      <c r="AB58" s="35" t="s">
        <v>37</v>
      </c>
      <c r="AD58" s="38"/>
      <c r="AF58" s="2" t="s">
        <v>38</v>
      </c>
      <c r="AG58" s="148"/>
      <c r="AH58" s="148"/>
      <c r="AI58" s="148"/>
      <c r="AJ58" s="35" t="s">
        <v>37</v>
      </c>
      <c r="AM58" s="109">
        <f>IF(AND(ISBLANK(Y58),ISBLANK(AG58)),1,2)</f>
        <v>1</v>
      </c>
      <c r="BT58" s="32"/>
      <c r="BU58" s="32"/>
      <c r="BV58" s="32"/>
      <c r="BW58" s="32"/>
      <c r="BX58" s="32"/>
      <c r="BY58" s="32"/>
      <c r="BZ58" s="32"/>
      <c r="CA58" s="32"/>
    </row>
    <row r="59" spans="1:79" ht="15" customHeight="1" x14ac:dyDescent="0.3">
      <c r="E59" s="2" t="s">
        <v>318</v>
      </c>
      <c r="F59" s="186">
        <f>'Form 2E - Design'!G90</f>
        <v>0</v>
      </c>
      <c r="G59" s="186"/>
      <c r="H59" s="186"/>
      <c r="I59" s="35" t="s">
        <v>37</v>
      </c>
      <c r="K59" s="38"/>
      <c r="M59" s="2" t="s">
        <v>319</v>
      </c>
      <c r="N59" s="186">
        <f>'Form 2E - Design'!O90</f>
        <v>0</v>
      </c>
      <c r="O59" s="186"/>
      <c r="P59" s="186"/>
      <c r="Q59" s="35" t="s">
        <v>37</v>
      </c>
      <c r="S59" s="84"/>
      <c r="X59" s="2" t="s">
        <v>318</v>
      </c>
      <c r="Y59" s="149"/>
      <c r="Z59" s="149"/>
      <c r="AA59" s="149"/>
      <c r="AB59" s="35" t="s">
        <v>37</v>
      </c>
      <c r="AD59" s="38"/>
      <c r="AF59" s="2" t="s">
        <v>319</v>
      </c>
      <c r="AG59" s="149"/>
      <c r="AH59" s="149"/>
      <c r="AI59" s="149"/>
      <c r="AJ59" s="35" t="s">
        <v>37</v>
      </c>
      <c r="BT59" s="32"/>
      <c r="BU59" s="32"/>
      <c r="BV59" s="32"/>
      <c r="BW59" s="32"/>
      <c r="BX59" s="32"/>
      <c r="BY59" s="32"/>
      <c r="BZ59" s="32"/>
      <c r="CA59" s="32"/>
    </row>
    <row r="60" spans="1:79" ht="15" customHeight="1" x14ac:dyDescent="0.3">
      <c r="BT60" s="32"/>
      <c r="BU60" s="32"/>
      <c r="BV60" s="32"/>
      <c r="BW60" s="32"/>
      <c r="BX60" s="32"/>
      <c r="BY60" s="32"/>
      <c r="BZ60" s="32"/>
      <c r="CA60" s="32"/>
    </row>
    <row r="61" spans="1:79" ht="15" customHeight="1" x14ac:dyDescent="0.3">
      <c r="AK61" s="38"/>
      <c r="BT61" s="32"/>
      <c r="BU61" s="32"/>
      <c r="BV61" s="32"/>
      <c r="BW61" s="32"/>
      <c r="BX61" s="32"/>
      <c r="BY61" s="32"/>
      <c r="BZ61" s="32"/>
      <c r="CA61" s="32"/>
    </row>
    <row r="62" spans="1:79" ht="15" customHeight="1" x14ac:dyDescent="0.3">
      <c r="B62" s="150">
        <f>Tables!$C$13</f>
        <v>45566</v>
      </c>
      <c r="C62" s="150"/>
      <c r="D62" s="150"/>
      <c r="E62" s="150"/>
      <c r="F62" s="150"/>
      <c r="G62" s="150"/>
      <c r="H62" s="150"/>
      <c r="R62" s="151" t="s">
        <v>198</v>
      </c>
      <c r="S62" s="151"/>
      <c r="T62" s="151"/>
      <c r="U62" s="151"/>
      <c r="AK62" s="38"/>
      <c r="BT62" s="32"/>
      <c r="BU62" s="32"/>
      <c r="BV62" s="32"/>
      <c r="BW62" s="32"/>
      <c r="BX62" s="32"/>
      <c r="BY62" s="32"/>
      <c r="BZ62" s="32"/>
      <c r="CA62" s="32"/>
    </row>
    <row r="63" spans="1:79" ht="15" customHeight="1" x14ac:dyDescent="0.3">
      <c r="C63" s="2" t="s">
        <v>106</v>
      </c>
      <c r="D63" s="160">
        <f>IF(ISBLANK($E$15),"",$E$15)</f>
        <v>0</v>
      </c>
      <c r="E63" s="160"/>
      <c r="F63" s="160"/>
      <c r="G63" s="160"/>
      <c r="H63" s="160"/>
      <c r="I63" s="160"/>
      <c r="J63" s="160"/>
      <c r="K63" s="160"/>
      <c r="L63" s="160"/>
      <c r="M63" s="160"/>
      <c r="N63" s="160"/>
      <c r="O63" s="160"/>
      <c r="P63" s="160"/>
      <c r="Q63" s="160"/>
      <c r="R63" s="160"/>
      <c r="S63" s="160"/>
      <c r="T63" s="160"/>
      <c r="U63" s="160"/>
      <c r="V63" s="160"/>
      <c r="W63" s="160"/>
      <c r="X63" s="160"/>
      <c r="Y63" s="160"/>
      <c r="Z63" s="160"/>
      <c r="AA63" s="42"/>
      <c r="AB63" s="42"/>
      <c r="AC63" s="42"/>
      <c r="AF63" s="2" t="s">
        <v>132</v>
      </c>
      <c r="AG63" s="155">
        <f>$AF$15</f>
        <v>0</v>
      </c>
      <c r="AH63" s="155"/>
      <c r="AI63" s="155"/>
      <c r="AJ63" s="155"/>
      <c r="AK63" s="155"/>
      <c r="BT63" s="32"/>
      <c r="BU63" s="32"/>
      <c r="BV63" s="32"/>
      <c r="BW63" s="32"/>
      <c r="BX63" s="32"/>
      <c r="BY63" s="32"/>
      <c r="BZ63" s="32"/>
      <c r="CA63" s="32"/>
    </row>
    <row r="64" spans="1:79" ht="15" customHeight="1" x14ac:dyDescent="0.3">
      <c r="H64" s="43"/>
      <c r="I64" s="43"/>
      <c r="J64" s="2"/>
      <c r="K64" s="2"/>
      <c r="L64" s="2"/>
      <c r="M64" s="43"/>
      <c r="N64" s="42"/>
      <c r="O64" s="42"/>
      <c r="P64" s="42"/>
      <c r="Q64" s="42"/>
      <c r="R64" s="42"/>
      <c r="S64" s="42"/>
      <c r="T64" s="42"/>
      <c r="U64" s="42"/>
      <c r="V64" s="42"/>
      <c r="W64" s="42"/>
      <c r="X64" s="42"/>
      <c r="Y64" s="42"/>
      <c r="Z64" s="42"/>
      <c r="AA64" s="42"/>
      <c r="AB64" s="42"/>
      <c r="AC64" s="42"/>
      <c r="AF64" s="2" t="s">
        <v>133</v>
      </c>
      <c r="AG64" s="194">
        <f>IF(ISBLANK($AF$16),"",$AF$16)</f>
        <v>0</v>
      </c>
      <c r="AH64" s="194"/>
      <c r="AI64" s="194"/>
      <c r="AJ64" s="194"/>
      <c r="AK64" s="194"/>
      <c r="BT64" s="32"/>
      <c r="BU64" s="32"/>
      <c r="BV64" s="32"/>
      <c r="BW64" s="32"/>
      <c r="BX64" s="32"/>
      <c r="BY64" s="32"/>
      <c r="BZ64" s="32"/>
      <c r="CA64" s="32"/>
    </row>
    <row r="65" spans="1:79" ht="15" customHeight="1" x14ac:dyDescent="0.3">
      <c r="F65" s="151" t="s">
        <v>28</v>
      </c>
      <c r="G65" s="151"/>
      <c r="H65" s="151"/>
      <c r="I65" s="38"/>
      <c r="J65" s="151" t="s">
        <v>154</v>
      </c>
      <c r="K65" s="151"/>
      <c r="L65" s="151"/>
      <c r="M65" s="151"/>
      <c r="O65" s="151" t="s">
        <v>35</v>
      </c>
      <c r="P65" s="151"/>
      <c r="Q65" s="151"/>
      <c r="R65" s="151"/>
      <c r="S65" s="84"/>
      <c r="Y65" s="151" t="s">
        <v>28</v>
      </c>
      <c r="Z65" s="151"/>
      <c r="AA65" s="151"/>
      <c r="AB65" s="38"/>
      <c r="AC65" s="151" t="s">
        <v>154</v>
      </c>
      <c r="AD65" s="151"/>
      <c r="AE65" s="151"/>
      <c r="AF65" s="151"/>
      <c r="AH65" s="151" t="s">
        <v>35</v>
      </c>
      <c r="AI65" s="151"/>
      <c r="AJ65" s="151"/>
      <c r="AK65" s="151"/>
      <c r="BT65" s="32"/>
      <c r="BU65" s="32"/>
      <c r="BV65" s="32"/>
      <c r="BW65" s="32"/>
      <c r="BX65" s="32"/>
      <c r="BY65" s="32"/>
      <c r="BZ65" s="32"/>
      <c r="CA65" s="32"/>
    </row>
    <row r="66" spans="1:79" ht="15" customHeight="1" x14ac:dyDescent="0.3">
      <c r="E66" s="2" t="s">
        <v>123</v>
      </c>
      <c r="F66" s="190">
        <f>'Form 2E - Design'!G93</f>
        <v>0</v>
      </c>
      <c r="G66" s="190"/>
      <c r="H66" s="190"/>
      <c r="I66" s="38"/>
      <c r="J66" s="142">
        <f>'Form 2E - Design'!K93</f>
        <v>0</v>
      </c>
      <c r="K66" s="142"/>
      <c r="L66" s="142"/>
      <c r="M66" s="35" t="s">
        <v>36</v>
      </c>
      <c r="O66" s="142">
        <f>'Form 2E - Design'!P93</f>
        <v>0</v>
      </c>
      <c r="P66" s="142"/>
      <c r="Q66" s="142"/>
      <c r="R66" s="35" t="s">
        <v>37</v>
      </c>
      <c r="S66" s="84"/>
      <c r="X66" s="2" t="s">
        <v>123</v>
      </c>
      <c r="Y66" s="152"/>
      <c r="Z66" s="152"/>
      <c r="AA66" s="152"/>
      <c r="AB66" s="38"/>
      <c r="AC66" s="148"/>
      <c r="AD66" s="148"/>
      <c r="AE66" s="148"/>
      <c r="AF66" s="35" t="s">
        <v>36</v>
      </c>
      <c r="AH66" s="148"/>
      <c r="AI66" s="148"/>
      <c r="AJ66" s="148"/>
      <c r="AK66" s="35" t="s">
        <v>37</v>
      </c>
      <c r="AM66" s="109">
        <f>IF(ISBLANK(Y66),1,2)</f>
        <v>1</v>
      </c>
      <c r="BT66" s="32"/>
      <c r="BU66" s="32"/>
      <c r="BV66" s="32"/>
      <c r="BW66" s="32"/>
      <c r="BX66" s="32"/>
      <c r="BY66" s="32"/>
      <c r="BZ66" s="32"/>
      <c r="CA66" s="32"/>
    </row>
    <row r="67" spans="1:79" ht="15" customHeight="1" x14ac:dyDescent="0.3">
      <c r="E67" s="2" t="s">
        <v>182</v>
      </c>
      <c r="F67" s="188">
        <f>'Form 2E - Design'!G94</f>
        <v>0</v>
      </c>
      <c r="G67" s="188"/>
      <c r="H67" s="188"/>
      <c r="I67" s="38"/>
      <c r="J67" s="186">
        <f>'Form 2E - Design'!K94</f>
        <v>0</v>
      </c>
      <c r="K67" s="186"/>
      <c r="L67" s="186"/>
      <c r="M67" s="35" t="s">
        <v>36</v>
      </c>
      <c r="O67" s="186">
        <f>'Form 2E - Design'!P94</f>
        <v>0</v>
      </c>
      <c r="P67" s="186"/>
      <c r="Q67" s="186"/>
      <c r="R67" s="35" t="s">
        <v>37</v>
      </c>
      <c r="S67" s="84"/>
      <c r="X67" s="2" t="s">
        <v>182</v>
      </c>
      <c r="Y67" s="152"/>
      <c r="Z67" s="152"/>
      <c r="AA67" s="152"/>
      <c r="AB67" s="38"/>
      <c r="AC67" s="149"/>
      <c r="AD67" s="149"/>
      <c r="AE67" s="149"/>
      <c r="AF67" s="35" t="s">
        <v>36</v>
      </c>
      <c r="AH67" s="149"/>
      <c r="AI67" s="149"/>
      <c r="AJ67" s="149"/>
      <c r="AK67" s="35" t="s">
        <v>37</v>
      </c>
      <c r="AM67" s="109">
        <f t="shared" ref="AM67:AM70" si="1">IF(ISBLANK(Y67),1,2)</f>
        <v>1</v>
      </c>
      <c r="BT67" s="32"/>
      <c r="BU67" s="32"/>
      <c r="BV67" s="32"/>
      <c r="BW67" s="32"/>
      <c r="BX67" s="32"/>
      <c r="BY67" s="32"/>
      <c r="BZ67" s="32"/>
      <c r="CA67" s="32"/>
    </row>
    <row r="68" spans="1:79" ht="15" customHeight="1" x14ac:dyDescent="0.3">
      <c r="E68" s="2" t="s">
        <v>183</v>
      </c>
      <c r="F68" s="188">
        <f>'Form 2E - Design'!G95</f>
        <v>0</v>
      </c>
      <c r="G68" s="188"/>
      <c r="H68" s="188"/>
      <c r="I68" s="38"/>
      <c r="J68" s="186">
        <f>'Form 2E - Design'!K95</f>
        <v>0</v>
      </c>
      <c r="K68" s="186"/>
      <c r="L68" s="186"/>
      <c r="M68" s="35" t="s">
        <v>36</v>
      </c>
      <c r="O68" s="186">
        <f>'Form 2E - Design'!P95</f>
        <v>0</v>
      </c>
      <c r="P68" s="186"/>
      <c r="Q68" s="186"/>
      <c r="R68" s="35" t="s">
        <v>37</v>
      </c>
      <c r="S68" s="84"/>
      <c r="X68" s="2" t="s">
        <v>183</v>
      </c>
      <c r="Y68" s="152"/>
      <c r="Z68" s="152"/>
      <c r="AA68" s="152"/>
      <c r="AB68" s="38"/>
      <c r="AC68" s="149"/>
      <c r="AD68" s="149"/>
      <c r="AE68" s="149"/>
      <c r="AF68" s="35" t="s">
        <v>36</v>
      </c>
      <c r="AH68" s="149"/>
      <c r="AI68" s="149"/>
      <c r="AJ68" s="149"/>
      <c r="AK68" s="35" t="s">
        <v>37</v>
      </c>
      <c r="AM68" s="109">
        <f t="shared" si="1"/>
        <v>1</v>
      </c>
      <c r="BT68" s="32"/>
      <c r="BU68" s="32"/>
      <c r="BV68" s="32"/>
      <c r="BW68" s="32"/>
      <c r="BX68" s="32"/>
      <c r="BY68" s="32"/>
      <c r="BZ68" s="32"/>
      <c r="CA68" s="32"/>
    </row>
    <row r="69" spans="1:79" ht="15" customHeight="1" x14ac:dyDescent="0.3">
      <c r="E69" s="2" t="s">
        <v>184</v>
      </c>
      <c r="F69" s="188">
        <f>'Form 2E - Design'!G96</f>
        <v>0</v>
      </c>
      <c r="G69" s="188"/>
      <c r="H69" s="188"/>
      <c r="I69" s="38"/>
      <c r="J69" s="186">
        <f>'Form 2E - Design'!K96</f>
        <v>0</v>
      </c>
      <c r="K69" s="186"/>
      <c r="L69" s="186"/>
      <c r="M69" s="35" t="s">
        <v>36</v>
      </c>
      <c r="O69" s="186">
        <f>'Form 2E - Design'!P96</f>
        <v>0</v>
      </c>
      <c r="P69" s="186"/>
      <c r="Q69" s="186"/>
      <c r="R69" s="35" t="s">
        <v>37</v>
      </c>
      <c r="S69" s="84"/>
      <c r="X69" s="2" t="s">
        <v>184</v>
      </c>
      <c r="Y69" s="152"/>
      <c r="Z69" s="152"/>
      <c r="AA69" s="152"/>
      <c r="AB69" s="38"/>
      <c r="AC69" s="149"/>
      <c r="AD69" s="149"/>
      <c r="AE69" s="149"/>
      <c r="AF69" s="35" t="s">
        <v>36</v>
      </c>
      <c r="AH69" s="149"/>
      <c r="AI69" s="149"/>
      <c r="AJ69" s="149"/>
      <c r="AK69" s="35" t="s">
        <v>37</v>
      </c>
      <c r="AM69" s="109">
        <f t="shared" si="1"/>
        <v>1</v>
      </c>
      <c r="BS69"/>
      <c r="BT69" s="32"/>
      <c r="BU69" s="32"/>
      <c r="BV69" s="32"/>
      <c r="BW69" s="32"/>
      <c r="BX69" s="32"/>
      <c r="BY69" s="32"/>
      <c r="BZ69" s="32"/>
      <c r="CA69" s="32"/>
    </row>
    <row r="70" spans="1:79" ht="15" customHeight="1" x14ac:dyDescent="0.3">
      <c r="E70" s="2" t="s">
        <v>185</v>
      </c>
      <c r="F70" s="188">
        <f>'Form 2E - Design'!G97</f>
        <v>0</v>
      </c>
      <c r="G70" s="188"/>
      <c r="H70" s="188"/>
      <c r="I70" s="38"/>
      <c r="J70" s="186">
        <f>'Form 2E - Design'!K97</f>
        <v>0</v>
      </c>
      <c r="K70" s="186"/>
      <c r="L70" s="186"/>
      <c r="M70" s="35" t="s">
        <v>36</v>
      </c>
      <c r="O70" s="186">
        <f>'Form 2E - Design'!P97</f>
        <v>0</v>
      </c>
      <c r="P70" s="186"/>
      <c r="Q70" s="186"/>
      <c r="R70" s="35" t="s">
        <v>37</v>
      </c>
      <c r="S70" s="84"/>
      <c r="X70" s="2" t="s">
        <v>185</v>
      </c>
      <c r="Y70" s="152"/>
      <c r="Z70" s="152"/>
      <c r="AA70" s="152"/>
      <c r="AB70" s="38"/>
      <c r="AC70" s="149"/>
      <c r="AD70" s="149"/>
      <c r="AE70" s="149"/>
      <c r="AF70" s="35" t="s">
        <v>36</v>
      </c>
      <c r="AH70" s="149"/>
      <c r="AI70" s="149"/>
      <c r="AJ70" s="149"/>
      <c r="AK70" s="35" t="s">
        <v>37</v>
      </c>
      <c r="AM70" s="109">
        <f t="shared" si="1"/>
        <v>1</v>
      </c>
      <c r="AP70" s="31"/>
      <c r="BS70" s="32"/>
      <c r="BT70" s="32"/>
      <c r="BU70" s="32"/>
      <c r="BV70" s="32"/>
      <c r="BW70" s="32"/>
      <c r="BX70" s="32"/>
      <c r="BY70" s="32"/>
      <c r="BZ70" s="32"/>
      <c r="CA70" s="32"/>
    </row>
    <row r="71" spans="1:79" ht="4.95" customHeight="1" x14ac:dyDescent="0.3">
      <c r="B71" s="2"/>
      <c r="C71" s="2"/>
      <c r="D71" s="2"/>
      <c r="E71" s="2"/>
      <c r="F71" s="2"/>
      <c r="G71" s="2"/>
      <c r="J71" s="38"/>
      <c r="K71" s="38"/>
      <c r="L71" s="38"/>
      <c r="N71" s="38"/>
      <c r="O71" s="38"/>
      <c r="P71" s="38"/>
      <c r="R71" s="38"/>
      <c r="S71" s="38"/>
      <c r="T71" s="38"/>
      <c r="AA71" s="38"/>
      <c r="AB71" s="38"/>
      <c r="AC71" s="38"/>
      <c r="AE71" s="38"/>
      <c r="AF71" s="38"/>
      <c r="AG71" s="38"/>
      <c r="AI71" s="38"/>
      <c r="AJ71" s="38"/>
      <c r="AK71" s="38"/>
      <c r="AP71" s="31"/>
      <c r="BS71" s="32"/>
      <c r="BT71" s="32"/>
      <c r="BU71" s="32"/>
      <c r="BV71" s="32"/>
      <c r="BW71" s="32"/>
      <c r="BX71" s="32"/>
      <c r="BY71" s="32"/>
      <c r="BZ71" s="32"/>
      <c r="CA71" s="32"/>
    </row>
    <row r="72" spans="1:79" s="5" customFormat="1" ht="15" customHeight="1" x14ac:dyDescent="0.3">
      <c r="A72" s="199" t="s">
        <v>14</v>
      </c>
      <c r="B72" s="199"/>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86"/>
      <c r="AN72" s="86"/>
      <c r="BS72" s="32"/>
    </row>
    <row r="73" spans="1:79" s="5" customFormat="1" ht="4.95" customHeight="1" x14ac:dyDescent="0.3">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86"/>
      <c r="AN73" s="86"/>
      <c r="BS73" s="32"/>
    </row>
    <row r="74" spans="1:79" ht="15" customHeight="1" x14ac:dyDescent="0.3">
      <c r="B74" s="1" t="s">
        <v>46</v>
      </c>
      <c r="C74" s="1"/>
      <c r="D74" s="1"/>
      <c r="E74" s="1"/>
      <c r="F74" s="1"/>
      <c r="H74" s="39" t="s">
        <v>39</v>
      </c>
      <c r="I74" s="185">
        <f>'Form 2E - Design'!O99</f>
        <v>0</v>
      </c>
      <c r="J74" s="185"/>
      <c r="K74" s="185"/>
      <c r="L74" s="185"/>
      <c r="O74" s="66"/>
      <c r="P74" s="66"/>
      <c r="Q74" s="1"/>
      <c r="R74" s="1"/>
      <c r="S74" s="84"/>
      <c r="T74" s="85"/>
      <c r="U74" s="1" t="s">
        <v>47</v>
      </c>
      <c r="W74" s="1"/>
      <c r="X74" s="1"/>
      <c r="Y74" s="40"/>
      <c r="AA74" s="39"/>
      <c r="AC74" s="39" t="s">
        <v>39</v>
      </c>
      <c r="AD74" s="172"/>
      <c r="AE74" s="172"/>
      <c r="AF74" s="172"/>
      <c r="AG74" s="172"/>
      <c r="AH74" s="40"/>
      <c r="AI74" s="40"/>
      <c r="AJ74" s="40"/>
      <c r="AK74" s="40"/>
      <c r="AM74" s="109">
        <f>IF(ISBLANK(AD74),1,2)</f>
        <v>1</v>
      </c>
      <c r="BS74" s="32"/>
    </row>
    <row r="75" spans="1:79" ht="15" customHeight="1" x14ac:dyDescent="0.3">
      <c r="B75" s="1"/>
      <c r="C75" s="1"/>
      <c r="D75" s="1"/>
      <c r="E75" s="1"/>
      <c r="F75" s="1"/>
      <c r="H75" s="2" t="s">
        <v>40</v>
      </c>
      <c r="I75" s="196">
        <f>'Form 2E - Design'!W99</f>
        <v>0</v>
      </c>
      <c r="J75" s="196"/>
      <c r="K75" s="196"/>
      <c r="L75" s="196"/>
      <c r="O75" s="66"/>
      <c r="P75" s="66"/>
      <c r="Q75" s="41"/>
      <c r="S75" s="84"/>
      <c r="T75" s="85"/>
      <c r="AA75" s="2"/>
      <c r="AC75" s="2" t="s">
        <v>40</v>
      </c>
      <c r="AD75" s="197"/>
      <c r="AE75" s="197"/>
      <c r="AF75" s="197"/>
      <c r="AG75" s="197"/>
      <c r="AM75" s="109">
        <f>IF(ISBLANK(AD75),1,2)</f>
        <v>1</v>
      </c>
      <c r="BS75" s="32"/>
    </row>
    <row r="76" spans="1:79" ht="4.95" customHeight="1" x14ac:dyDescent="0.3">
      <c r="B76" s="1"/>
      <c r="C76" s="1"/>
      <c r="D76" s="1"/>
      <c r="E76" s="1"/>
      <c r="F76" s="1"/>
      <c r="G76" s="1"/>
      <c r="J76" s="2"/>
      <c r="K76" s="2"/>
      <c r="L76" s="2"/>
      <c r="M76" s="41"/>
      <c r="N76" s="41"/>
      <c r="O76" s="41"/>
      <c r="P76" s="41"/>
      <c r="Q76" s="41"/>
      <c r="U76" s="2"/>
      <c r="Z76" s="2"/>
      <c r="AA76" s="2"/>
      <c r="AB76" s="2"/>
      <c r="AC76" s="41"/>
      <c r="AD76" s="41"/>
      <c r="AE76" s="41"/>
      <c r="AF76" s="41"/>
      <c r="BS76" s="32"/>
    </row>
    <row r="77" spans="1:79" ht="15" customHeight="1" x14ac:dyDescent="0.3">
      <c r="B77" s="5" t="s">
        <v>19</v>
      </c>
      <c r="C77" s="5"/>
      <c r="D77" s="5"/>
      <c r="E77" s="5"/>
      <c r="F77" s="5"/>
      <c r="G77" s="5"/>
    </row>
    <row r="78" spans="1:79" ht="15" customHeight="1" x14ac:dyDescent="0.3">
      <c r="B78" s="163"/>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5"/>
    </row>
    <row r="79" spans="1:79" ht="15" customHeight="1" x14ac:dyDescent="0.3">
      <c r="B79" s="166"/>
      <c r="C79" s="167"/>
      <c r="D79" s="167"/>
      <c r="E79" s="167"/>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c r="AG79" s="167"/>
      <c r="AH79" s="167"/>
      <c r="AI79" s="167"/>
      <c r="AJ79" s="167"/>
      <c r="AK79" s="168"/>
    </row>
    <row r="80" spans="1:79" ht="15" customHeight="1" x14ac:dyDescent="0.3">
      <c r="B80" s="169"/>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1"/>
    </row>
    <row r="81" spans="2:39" ht="4.95" customHeight="1" x14ac:dyDescent="0.3">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row>
    <row r="82" spans="2:39" ht="15" customHeight="1" x14ac:dyDescent="0.3">
      <c r="B82" s="1" t="s">
        <v>104</v>
      </c>
      <c r="C82" s="1"/>
      <c r="D82" s="1"/>
      <c r="E82" s="1"/>
      <c r="F82" s="1"/>
      <c r="G82" s="1"/>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row>
    <row r="83" spans="2:39" ht="15" customHeight="1" x14ac:dyDescent="0.3">
      <c r="B83" s="1"/>
      <c r="C83" s="1"/>
      <c r="D83" s="1"/>
      <c r="E83" s="2" t="s">
        <v>134</v>
      </c>
      <c r="F83" s="152"/>
      <c r="G83" s="152"/>
      <c r="H83" s="152"/>
      <c r="I83" s="152"/>
      <c r="J83" s="152"/>
      <c r="K83" s="152"/>
      <c r="L83" s="152"/>
      <c r="M83" s="152"/>
      <c r="N83" s="152"/>
      <c r="O83" s="152"/>
      <c r="P83" s="152"/>
      <c r="Q83" s="152"/>
      <c r="R83" s="152"/>
      <c r="S83" s="152"/>
      <c r="T83" s="152"/>
      <c r="U83" s="152"/>
      <c r="V83" s="152"/>
      <c r="W83" s="4"/>
      <c r="X83" s="4"/>
      <c r="Y83" s="4"/>
      <c r="Z83" s="4"/>
      <c r="AA83" s="4"/>
      <c r="AB83" s="4"/>
      <c r="AC83" s="4"/>
      <c r="AD83" s="4"/>
      <c r="AE83" s="4"/>
      <c r="AF83" s="4"/>
      <c r="AG83" s="4"/>
      <c r="AH83" s="4"/>
      <c r="AI83" s="4"/>
      <c r="AJ83" s="4"/>
      <c r="AK83" s="4"/>
    </row>
    <row r="84" spans="2:39" ht="15" customHeight="1" x14ac:dyDescent="0.3">
      <c r="C84" s="2"/>
      <c r="E84" s="2" t="s">
        <v>107</v>
      </c>
      <c r="F84" s="156"/>
      <c r="G84" s="156"/>
      <c r="H84" s="156"/>
      <c r="I84" s="156"/>
      <c r="J84" s="156"/>
      <c r="K84" s="156"/>
      <c r="L84" s="156"/>
      <c r="M84" s="156"/>
      <c r="N84" s="156"/>
      <c r="O84" s="156"/>
      <c r="P84" s="156"/>
      <c r="Q84" s="156"/>
      <c r="R84" s="156"/>
      <c r="S84" s="156"/>
      <c r="T84" s="156"/>
      <c r="U84" s="156"/>
      <c r="V84" s="156"/>
      <c r="W84" s="4"/>
      <c r="X84" s="4"/>
      <c r="Y84" s="4"/>
      <c r="Z84" s="4"/>
      <c r="AA84" s="4"/>
      <c r="AB84" s="4"/>
      <c r="AC84" s="4"/>
      <c r="AD84" s="4"/>
      <c r="AE84" s="4"/>
      <c r="AF84" s="4"/>
      <c r="AG84" s="4"/>
      <c r="AH84" s="4"/>
      <c r="AI84" s="4"/>
      <c r="AJ84" s="4"/>
      <c r="AK84" s="4"/>
    </row>
    <row r="85" spans="2:39" ht="15" customHeight="1" x14ac:dyDescent="0.3">
      <c r="C85" s="2"/>
      <c r="E85" s="2" t="s">
        <v>233</v>
      </c>
      <c r="F85" s="156"/>
      <c r="G85" s="156"/>
      <c r="H85" s="156"/>
      <c r="I85" s="156"/>
      <c r="J85" s="156"/>
      <c r="K85" s="156"/>
      <c r="L85" s="156"/>
      <c r="M85" s="156"/>
      <c r="N85" s="156"/>
      <c r="O85" s="156"/>
      <c r="P85" s="156"/>
      <c r="Q85" s="156"/>
      <c r="R85" s="156"/>
      <c r="S85" s="156"/>
      <c r="T85" s="156"/>
      <c r="U85" s="156"/>
      <c r="V85" s="156"/>
      <c r="X85" s="2"/>
      <c r="Y85" s="2" t="s">
        <v>110</v>
      </c>
      <c r="Z85" s="179"/>
      <c r="AA85" s="179"/>
      <c r="AB85" s="179"/>
      <c r="AC85" s="179"/>
      <c r="AF85" s="2"/>
      <c r="AG85" s="2" t="s">
        <v>111</v>
      </c>
      <c r="AH85" s="192"/>
      <c r="AI85" s="192"/>
      <c r="AJ85" s="192"/>
      <c r="AK85" s="192"/>
    </row>
    <row r="86" spans="2:39" ht="15" customHeight="1" x14ac:dyDescent="0.3">
      <c r="C86" s="2"/>
      <c r="E86" s="2" t="s">
        <v>244</v>
      </c>
      <c r="F86" s="152"/>
      <c r="G86" s="152"/>
      <c r="H86" s="152"/>
      <c r="I86" s="152"/>
      <c r="J86" s="152"/>
      <c r="K86" s="152"/>
      <c r="L86" s="152"/>
      <c r="M86" s="152"/>
      <c r="N86" s="152"/>
      <c r="O86" s="152"/>
      <c r="P86" s="152"/>
      <c r="Q86" s="152"/>
      <c r="R86" s="152"/>
      <c r="S86" s="152"/>
      <c r="T86" s="152"/>
      <c r="U86" s="152"/>
      <c r="V86" s="152"/>
      <c r="X86" s="2"/>
      <c r="Y86" s="2"/>
      <c r="Z86" s="2"/>
      <c r="AA86" s="2"/>
      <c r="AB86" s="2"/>
      <c r="AC86" s="2"/>
      <c r="AD86" s="2"/>
      <c r="AE86" s="2"/>
      <c r="AF86" s="2"/>
      <c r="AG86" s="2"/>
      <c r="AH86" s="2"/>
      <c r="AI86" s="2"/>
      <c r="AJ86" s="2"/>
      <c r="AK86" s="2"/>
    </row>
    <row r="87" spans="2:39" ht="15" customHeight="1" x14ac:dyDescent="0.3">
      <c r="C87" s="2"/>
      <c r="E87" s="2" t="s">
        <v>108</v>
      </c>
      <c r="F87" s="189"/>
      <c r="G87" s="189"/>
      <c r="H87" s="189"/>
      <c r="I87" s="189"/>
      <c r="J87" s="189"/>
      <c r="K87" s="189"/>
      <c r="L87" s="189"/>
      <c r="M87" s="189"/>
      <c r="N87" s="189"/>
      <c r="O87" s="189"/>
      <c r="P87" s="189"/>
      <c r="Q87" s="189"/>
      <c r="R87" s="189"/>
      <c r="S87" s="189"/>
      <c r="T87" s="189"/>
      <c r="U87" s="189"/>
      <c r="V87" s="189"/>
      <c r="X87" s="7"/>
      <c r="Y87" s="7"/>
      <c r="Z87" s="7"/>
      <c r="AA87" s="7"/>
      <c r="AB87" s="7"/>
      <c r="AC87" s="7"/>
      <c r="AD87" s="2" t="s">
        <v>112</v>
      </c>
      <c r="AE87" s="184"/>
      <c r="AF87" s="184"/>
      <c r="AG87" s="184"/>
      <c r="AH87" s="184"/>
      <c r="AI87" s="184"/>
      <c r="AJ87" s="184"/>
      <c r="AK87" s="184"/>
    </row>
    <row r="88" spans="2:39" ht="4.95" customHeight="1" x14ac:dyDescent="0.3">
      <c r="B88" s="2"/>
      <c r="C88" s="2"/>
      <c r="D88" s="2"/>
      <c r="E88" s="2"/>
      <c r="F88" s="2"/>
      <c r="G88" s="2"/>
      <c r="H88" s="44"/>
      <c r="I88" s="44"/>
      <c r="J88" s="44"/>
      <c r="K88" s="44"/>
      <c r="L88" s="44"/>
      <c r="M88" s="44"/>
      <c r="N88" s="44"/>
      <c r="O88" s="44"/>
      <c r="P88" s="44"/>
      <c r="Q88" s="44"/>
      <c r="R88" s="44"/>
      <c r="S88" s="44"/>
      <c r="T88" s="44"/>
      <c r="U88" s="44"/>
      <c r="V88" s="44"/>
      <c r="X88" s="4"/>
      <c r="Y88" s="4"/>
      <c r="Z88" s="4"/>
      <c r="AA88" s="4"/>
      <c r="AB88" s="4"/>
      <c r="AC88" s="4"/>
      <c r="AD88" s="2"/>
      <c r="AE88" s="4"/>
      <c r="AF88" s="4"/>
      <c r="AG88" s="4"/>
      <c r="AH88" s="4"/>
      <c r="AI88" s="4"/>
      <c r="AJ88" s="4"/>
      <c r="AK88" s="4"/>
    </row>
    <row r="89" spans="2:39" ht="15" customHeight="1" x14ac:dyDescent="0.3">
      <c r="B89" s="1" t="s">
        <v>228</v>
      </c>
      <c r="C89" s="1"/>
      <c r="D89" s="1"/>
      <c r="E89" s="1"/>
      <c r="F89" s="1"/>
      <c r="G89" s="1"/>
      <c r="H89" s="4"/>
      <c r="I89" s="4"/>
      <c r="J89" s="4"/>
      <c r="K89" s="4"/>
      <c r="L89" s="4"/>
      <c r="M89" s="4"/>
      <c r="N89" s="4"/>
      <c r="O89" s="4"/>
      <c r="P89" s="4"/>
      <c r="Q89" s="4"/>
      <c r="R89" s="4"/>
      <c r="S89" s="4"/>
      <c r="T89" s="4"/>
      <c r="U89" s="4"/>
      <c r="V89" s="4"/>
      <c r="X89" s="4"/>
      <c r="Y89" s="65"/>
      <c r="Z89" s="35" t="s">
        <v>105</v>
      </c>
      <c r="AA89" s="4"/>
      <c r="AB89" s="4"/>
      <c r="AC89" s="4"/>
      <c r="AH89" s="4"/>
      <c r="AI89" s="4"/>
      <c r="AJ89" s="4"/>
      <c r="AK89" s="4"/>
      <c r="AM89" s="109">
        <f>IF(ISBLANK(Y89),1,2)</f>
        <v>1</v>
      </c>
    </row>
    <row r="90" spans="2:39" ht="15" customHeight="1" x14ac:dyDescent="0.3">
      <c r="C90" s="2"/>
      <c r="E90" s="2" t="s">
        <v>109</v>
      </c>
      <c r="F90" s="152"/>
      <c r="G90" s="152"/>
      <c r="H90" s="152"/>
      <c r="I90" s="152"/>
      <c r="J90" s="152"/>
      <c r="K90" s="152"/>
      <c r="L90" s="152"/>
      <c r="M90" s="152"/>
      <c r="N90" s="152"/>
      <c r="O90" s="152"/>
      <c r="P90" s="152"/>
      <c r="Q90" s="152"/>
      <c r="R90" s="152"/>
      <c r="S90" s="152"/>
      <c r="T90" s="152"/>
      <c r="U90" s="152"/>
      <c r="V90" s="152"/>
      <c r="AM90" s="109">
        <f>IF(AND(ISBLANK(F90),ISBLANK(F91),ISBLANK(F92),ISBLANK(F94),ISBLANK(F93),ISBLANK(F95),ISBLANK(Z92),ISBLANK(AH92),ISBLANK(AE94),ISBLANK(AE95)),1,2)</f>
        <v>1</v>
      </c>
    </row>
    <row r="91" spans="2:39" ht="15" customHeight="1" x14ac:dyDescent="0.3">
      <c r="C91" s="2"/>
      <c r="E91" s="2" t="s">
        <v>107</v>
      </c>
      <c r="F91" s="156"/>
      <c r="G91" s="156"/>
      <c r="H91" s="156"/>
      <c r="I91" s="156"/>
      <c r="J91" s="156"/>
      <c r="K91" s="156"/>
      <c r="L91" s="156"/>
      <c r="M91" s="156"/>
      <c r="N91" s="156"/>
      <c r="O91" s="156"/>
      <c r="P91" s="156"/>
      <c r="Q91" s="156"/>
      <c r="R91" s="156"/>
      <c r="S91" s="156"/>
      <c r="T91" s="156"/>
      <c r="U91" s="156"/>
      <c r="V91" s="156"/>
      <c r="AE91" s="4"/>
      <c r="AF91" s="4"/>
      <c r="AG91" s="4"/>
      <c r="AH91" s="4"/>
      <c r="AI91" s="4"/>
      <c r="AJ91" s="4"/>
      <c r="AK91" s="4"/>
    </row>
    <row r="92" spans="2:39" ht="15" customHeight="1" x14ac:dyDescent="0.3">
      <c r="C92" s="2"/>
      <c r="E92" s="2" t="s">
        <v>233</v>
      </c>
      <c r="F92" s="156"/>
      <c r="G92" s="156"/>
      <c r="H92" s="156"/>
      <c r="I92" s="156"/>
      <c r="J92" s="156"/>
      <c r="K92" s="156"/>
      <c r="L92" s="156"/>
      <c r="M92" s="156"/>
      <c r="N92" s="156"/>
      <c r="O92" s="156"/>
      <c r="P92" s="156"/>
      <c r="Q92" s="156"/>
      <c r="R92" s="156"/>
      <c r="S92" s="156"/>
      <c r="T92" s="156"/>
      <c r="U92" s="156"/>
      <c r="V92" s="156"/>
      <c r="X92" s="2"/>
      <c r="Y92" s="2" t="s">
        <v>110</v>
      </c>
      <c r="Z92" s="179"/>
      <c r="AA92" s="179"/>
      <c r="AB92" s="179"/>
      <c r="AC92" s="179"/>
      <c r="AF92" s="2"/>
      <c r="AG92" s="2" t="s">
        <v>111</v>
      </c>
      <c r="AH92" s="179"/>
      <c r="AI92" s="179"/>
      <c r="AJ92" s="179"/>
      <c r="AK92" s="179"/>
    </row>
    <row r="93" spans="2:39" ht="15" customHeight="1" x14ac:dyDescent="0.3">
      <c r="C93" s="2"/>
      <c r="E93" s="2" t="s">
        <v>114</v>
      </c>
      <c r="F93" s="156"/>
      <c r="G93" s="156"/>
      <c r="H93" s="156"/>
      <c r="I93" s="156"/>
      <c r="J93" s="156"/>
      <c r="K93" s="156"/>
      <c r="L93" s="156"/>
      <c r="M93" s="156"/>
      <c r="N93" s="156"/>
      <c r="O93" s="156"/>
      <c r="P93" s="156"/>
      <c r="Q93" s="156"/>
      <c r="R93" s="156"/>
      <c r="S93" s="156"/>
      <c r="T93" s="156"/>
      <c r="U93" s="156"/>
      <c r="V93" s="156"/>
    </row>
    <row r="94" spans="2:39" ht="15" customHeight="1" x14ac:dyDescent="0.3">
      <c r="C94" s="2"/>
      <c r="E94" s="2" t="s">
        <v>106</v>
      </c>
      <c r="F94" s="152"/>
      <c r="G94" s="152"/>
      <c r="H94" s="152"/>
      <c r="I94" s="152"/>
      <c r="J94" s="152"/>
      <c r="K94" s="152"/>
      <c r="L94" s="152"/>
      <c r="M94" s="152"/>
      <c r="N94" s="152"/>
      <c r="O94" s="152"/>
      <c r="P94" s="152"/>
      <c r="Q94" s="152"/>
      <c r="R94" s="152"/>
      <c r="S94" s="152"/>
      <c r="T94" s="152"/>
      <c r="U94" s="152"/>
      <c r="V94" s="152"/>
      <c r="W94" s="4"/>
      <c r="X94" s="4"/>
      <c r="Y94" s="4"/>
      <c r="Z94" s="4"/>
      <c r="AA94" s="4"/>
      <c r="AB94" s="4"/>
      <c r="AC94" s="4"/>
      <c r="AD94" s="2" t="s">
        <v>113</v>
      </c>
      <c r="AE94" s="152"/>
      <c r="AF94" s="152"/>
      <c r="AG94" s="152"/>
      <c r="AH94" s="152"/>
      <c r="AI94" s="152"/>
      <c r="AJ94" s="152"/>
      <c r="AK94" s="152"/>
    </row>
    <row r="95" spans="2:39" ht="15" customHeight="1" x14ac:dyDescent="0.3">
      <c r="C95" s="2"/>
      <c r="E95" s="2" t="s">
        <v>108</v>
      </c>
      <c r="F95" s="189"/>
      <c r="G95" s="189"/>
      <c r="H95" s="189"/>
      <c r="I95" s="189"/>
      <c r="J95" s="189"/>
      <c r="K95" s="189"/>
      <c r="L95" s="189"/>
      <c r="M95" s="189"/>
      <c r="N95" s="189"/>
      <c r="O95" s="189"/>
      <c r="P95" s="189"/>
      <c r="Q95" s="189"/>
      <c r="R95" s="189"/>
      <c r="S95" s="189"/>
      <c r="T95" s="189"/>
      <c r="U95" s="189"/>
      <c r="V95" s="189"/>
      <c r="AD95" s="2" t="s">
        <v>112</v>
      </c>
      <c r="AE95" s="187"/>
      <c r="AF95" s="187"/>
      <c r="AG95" s="187"/>
      <c r="AH95" s="187"/>
      <c r="AI95" s="187"/>
      <c r="AJ95" s="187"/>
      <c r="AK95" s="187"/>
    </row>
    <row r="96" spans="2:39" ht="15" customHeight="1" x14ac:dyDescent="0.3">
      <c r="C96" s="2"/>
    </row>
    <row r="97" spans="2:37" ht="15" customHeight="1" x14ac:dyDescent="0.3">
      <c r="B97" s="1" t="s">
        <v>15</v>
      </c>
      <c r="C97" s="1"/>
      <c r="D97" s="1"/>
      <c r="E97" s="1"/>
      <c r="F97" s="1"/>
      <c r="G97" s="1"/>
      <c r="H97" s="1"/>
      <c r="I97" s="1"/>
    </row>
    <row r="98" spans="2:37" ht="15" customHeight="1" x14ac:dyDescent="0.3">
      <c r="B98" s="191" t="s">
        <v>218</v>
      </c>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row>
    <row r="99" spans="2:37" ht="15" customHeight="1" x14ac:dyDescent="0.3">
      <c r="B99" s="191"/>
      <c r="C99" s="191"/>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1"/>
      <c r="AK99" s="191"/>
    </row>
    <row r="100" spans="2:37" ht="15" customHeight="1" x14ac:dyDescent="0.3">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row>
    <row r="101" spans="2:37" ht="15" customHeight="1" x14ac:dyDescent="0.3">
      <c r="B101" s="191"/>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row>
    <row r="102" spans="2:37" ht="15" customHeight="1" x14ac:dyDescent="0.3">
      <c r="D102" s="2" t="s">
        <v>134</v>
      </c>
      <c r="E102" s="152"/>
      <c r="F102" s="152"/>
      <c r="G102" s="152"/>
      <c r="H102" s="152"/>
      <c r="I102" s="152"/>
      <c r="J102" s="152"/>
      <c r="K102" s="152"/>
      <c r="L102" s="152"/>
      <c r="M102" s="152"/>
      <c r="N102" s="152"/>
      <c r="O102" s="152"/>
      <c r="P102" s="152"/>
      <c r="Q102" s="152"/>
      <c r="R102" s="152"/>
      <c r="S102" s="152"/>
      <c r="T102" s="152"/>
      <c r="U102" s="152"/>
      <c r="V102" s="152"/>
      <c r="W102" s="152"/>
      <c r="X102" s="152"/>
      <c r="Y102" s="152"/>
      <c r="AB102" s="2" t="s">
        <v>259</v>
      </c>
      <c r="AC102" s="2"/>
      <c r="AD102" s="2"/>
      <c r="AE102" s="2"/>
    </row>
    <row r="103" spans="2:37" ht="15" customHeight="1" x14ac:dyDescent="0.3">
      <c r="D103" s="2" t="s">
        <v>106</v>
      </c>
      <c r="E103" s="156"/>
      <c r="F103" s="156"/>
      <c r="G103" s="156"/>
      <c r="H103" s="156"/>
      <c r="I103" s="156"/>
      <c r="J103" s="156"/>
      <c r="K103" s="156"/>
      <c r="L103" s="156"/>
      <c r="M103" s="156"/>
      <c r="N103" s="156"/>
      <c r="O103" s="156"/>
      <c r="P103" s="156"/>
      <c r="Q103" s="156"/>
      <c r="R103" s="156"/>
      <c r="S103" s="156"/>
      <c r="T103" s="156"/>
      <c r="U103" s="156"/>
      <c r="V103" s="156"/>
      <c r="W103" s="156"/>
      <c r="X103" s="156"/>
      <c r="Y103" s="156"/>
    </row>
    <row r="104" spans="2:37" ht="15" customHeight="1" x14ac:dyDescent="0.3">
      <c r="D104" s="2" t="s">
        <v>107</v>
      </c>
      <c r="E104" s="156"/>
      <c r="F104" s="156"/>
      <c r="G104" s="156"/>
      <c r="H104" s="156"/>
      <c r="I104" s="156"/>
      <c r="J104" s="156"/>
      <c r="K104" s="156"/>
      <c r="L104" s="156"/>
      <c r="M104" s="156"/>
      <c r="N104" s="156"/>
      <c r="O104" s="156"/>
      <c r="P104" s="156"/>
      <c r="Q104" s="156"/>
      <c r="R104" s="156"/>
      <c r="S104" s="156"/>
      <c r="T104" s="156"/>
      <c r="U104" s="156"/>
      <c r="V104" s="156"/>
      <c r="W104" s="156"/>
      <c r="X104" s="156"/>
      <c r="Y104" s="156"/>
    </row>
    <row r="105" spans="2:37" ht="15" customHeight="1" x14ac:dyDescent="0.3">
      <c r="D105" s="2" t="s">
        <v>233</v>
      </c>
      <c r="E105" s="156"/>
      <c r="F105" s="156"/>
      <c r="G105" s="156"/>
      <c r="H105" s="156"/>
      <c r="I105" s="156"/>
      <c r="J105" s="156"/>
      <c r="K105" s="156"/>
      <c r="L105" s="70"/>
      <c r="M105" s="70"/>
      <c r="N105" s="118" t="s">
        <v>110</v>
      </c>
      <c r="O105" s="156"/>
      <c r="P105" s="156"/>
      <c r="Q105" s="156"/>
      <c r="R105" s="156"/>
      <c r="S105" s="70"/>
      <c r="T105" s="70"/>
      <c r="U105" s="70"/>
      <c r="V105" s="118" t="s">
        <v>111</v>
      </c>
      <c r="W105" s="157"/>
      <c r="X105" s="157"/>
      <c r="Y105" s="157"/>
    </row>
    <row r="106" spans="2:37" ht="15" customHeight="1" x14ac:dyDescent="0.3">
      <c r="D106" s="2" t="s">
        <v>108</v>
      </c>
      <c r="E106" s="158"/>
      <c r="F106" s="158"/>
      <c r="G106" s="158"/>
      <c r="H106" s="158"/>
      <c r="I106" s="158"/>
      <c r="J106" s="158"/>
      <c r="K106" s="158"/>
      <c r="L106" s="158"/>
      <c r="M106" s="158"/>
      <c r="N106" s="158"/>
      <c r="O106" s="158"/>
      <c r="P106" s="158"/>
      <c r="Q106" s="158"/>
      <c r="R106" s="158"/>
      <c r="S106" s="158"/>
      <c r="T106" s="158"/>
      <c r="U106" s="158"/>
      <c r="V106" s="158"/>
      <c r="W106" s="158"/>
      <c r="X106" s="158"/>
      <c r="Y106" s="158"/>
    </row>
    <row r="107" spans="2:37" ht="15" customHeight="1" x14ac:dyDescent="0.3">
      <c r="D107" s="2" t="s">
        <v>112</v>
      </c>
      <c r="E107" s="159"/>
      <c r="F107" s="159"/>
      <c r="G107" s="159"/>
      <c r="H107" s="159"/>
      <c r="I107" s="159"/>
      <c r="U107" s="62"/>
      <c r="V107" s="62"/>
      <c r="W107" s="62"/>
    </row>
    <row r="108" spans="2:37" ht="15" customHeight="1" x14ac:dyDescent="0.3">
      <c r="D108" s="2"/>
      <c r="E108" s="70"/>
      <c r="F108" s="70"/>
      <c r="G108" s="70"/>
      <c r="H108" s="70"/>
      <c r="I108" s="70"/>
      <c r="U108" s="62"/>
      <c r="V108" s="62"/>
      <c r="W108" s="62"/>
    </row>
    <row r="109" spans="2:37" ht="15" customHeight="1" x14ac:dyDescent="0.3">
      <c r="D109" s="2" t="s">
        <v>135</v>
      </c>
      <c r="E109" s="87"/>
      <c r="F109" s="87"/>
      <c r="G109" s="87"/>
      <c r="H109" s="87"/>
      <c r="I109" s="87"/>
      <c r="J109" s="87"/>
      <c r="K109" s="87"/>
      <c r="L109" s="87"/>
      <c r="M109" s="87"/>
      <c r="N109" s="87"/>
      <c r="O109" s="87"/>
      <c r="P109" s="87"/>
      <c r="Q109" s="87"/>
      <c r="R109" s="87"/>
      <c r="S109" s="87"/>
      <c r="T109" s="87"/>
      <c r="U109" s="62"/>
      <c r="V109" s="62"/>
      <c r="W109" s="62"/>
      <c r="AB109" s="2" t="s">
        <v>132</v>
      </c>
      <c r="AC109" s="153"/>
      <c r="AD109" s="153"/>
      <c r="AE109" s="153"/>
      <c r="AF109" s="153"/>
      <c r="AG109" s="153"/>
    </row>
    <row r="110" spans="2:37" ht="15" customHeight="1" x14ac:dyDescent="0.3">
      <c r="D110" s="2"/>
      <c r="S110" s="7"/>
      <c r="T110" s="7"/>
    </row>
    <row r="111" spans="2:37" ht="15" customHeight="1" x14ac:dyDescent="0.3">
      <c r="B111" s="150">
        <f>Tables!$C$13</f>
        <v>45566</v>
      </c>
      <c r="C111" s="150"/>
      <c r="D111" s="150"/>
      <c r="E111" s="150"/>
      <c r="F111" s="150"/>
      <c r="G111" s="150"/>
      <c r="H111" s="150"/>
      <c r="R111" s="151" t="s">
        <v>197</v>
      </c>
      <c r="S111" s="151"/>
      <c r="T111" s="151"/>
      <c r="U111" s="151"/>
      <c r="AK111" s="38"/>
    </row>
    <row r="112" spans="2:37" ht="15" customHeight="1" x14ac:dyDescent="0.3"/>
    <row r="113" ht="15" customHeight="1" x14ac:dyDescent="0.3"/>
    <row r="114" ht="15" hidden="1" customHeight="1" x14ac:dyDescent="0.3"/>
    <row r="115" ht="15" hidden="1" customHeight="1" x14ac:dyDescent="0.3"/>
    <row r="116" ht="15" hidden="1" customHeight="1" x14ac:dyDescent="0.3"/>
    <row r="117" ht="15" hidden="1" customHeight="1" x14ac:dyDescent="0.3"/>
    <row r="118" ht="15" hidden="1" customHeight="1" x14ac:dyDescent="0.3"/>
    <row r="119" ht="15" hidden="1" customHeight="1" x14ac:dyDescent="0.3"/>
    <row r="120" ht="15" hidden="1" customHeight="1" x14ac:dyDescent="0.3"/>
    <row r="121" ht="15" hidden="1" customHeight="1" x14ac:dyDescent="0.3"/>
    <row r="122" ht="15" hidden="1" customHeight="1" x14ac:dyDescent="0.3"/>
    <row r="123" ht="15" hidden="1" customHeight="1" x14ac:dyDescent="0.3"/>
    <row r="124" ht="15" hidden="1" customHeight="1" x14ac:dyDescent="0.3"/>
    <row r="125" ht="15" hidden="1" customHeight="1" x14ac:dyDescent="0.3"/>
    <row r="126" ht="15" hidden="1" customHeight="1" x14ac:dyDescent="0.3"/>
    <row r="127" ht="15" hidden="1" customHeight="1" x14ac:dyDescent="0.3"/>
    <row r="128" ht="15" hidden="1" customHeight="1" x14ac:dyDescent="0.3"/>
    <row r="129" ht="15" hidden="1" customHeight="1" x14ac:dyDescent="0.3"/>
    <row r="130" ht="15" hidden="1" customHeight="1" x14ac:dyDescent="0.3"/>
    <row r="131" ht="15" hidden="1" customHeight="1" x14ac:dyDescent="0.3"/>
    <row r="132" ht="15" hidden="1" customHeight="1" x14ac:dyDescent="0.3"/>
    <row r="133" ht="15" hidden="1" customHeight="1" x14ac:dyDescent="0.3"/>
    <row r="134" ht="15" hidden="1" customHeight="1" x14ac:dyDescent="0.3"/>
    <row r="135" ht="15" hidden="1" customHeight="1" x14ac:dyDescent="0.3"/>
    <row r="136" ht="15" hidden="1" customHeight="1" x14ac:dyDescent="0.3"/>
    <row r="137" ht="15" hidden="1" customHeight="1" x14ac:dyDescent="0.3"/>
    <row r="138" ht="15" hidden="1" customHeight="1" x14ac:dyDescent="0.3"/>
    <row r="139" ht="15" hidden="1" customHeight="1" x14ac:dyDescent="0.3"/>
    <row r="140" ht="15" hidden="1" customHeight="1" x14ac:dyDescent="0.3"/>
    <row r="141" ht="15" hidden="1" customHeight="1" x14ac:dyDescent="0.3"/>
    <row r="142" ht="15" hidden="1" customHeight="1" x14ac:dyDescent="0.3"/>
    <row r="143" ht="15" hidden="1" customHeight="1" x14ac:dyDescent="0.3"/>
    <row r="144" ht="15" hidden="1" customHeight="1" x14ac:dyDescent="0.3"/>
    <row r="145" ht="15" hidden="1" customHeight="1" x14ac:dyDescent="0.3"/>
    <row r="146" ht="15" hidden="1" customHeight="1" x14ac:dyDescent="0.3"/>
    <row r="147" ht="15" hidden="1" customHeight="1" x14ac:dyDescent="0.3"/>
    <row r="148" ht="15" hidden="1" customHeight="1" x14ac:dyDescent="0.3"/>
  </sheetData>
  <sheetProtection algorithmName="SHA-512" hashValue="m2KRs8V+KMk/euPYrILdEf9wM8mzXDQTdrSr36YWKEOqsFL8g07s9Q0gt2OnYl2nq71MB5W47e5/ljutC7+IIg==" saltValue="k2SZinox9EyJy8F4t142rg==" spinCount="100000" sheet="1" objects="1" scenarios="1" selectLockedCells="1"/>
  <mergeCells count="129">
    <mergeCell ref="I75:L75"/>
    <mergeCell ref="AD74:AG74"/>
    <mergeCell ref="AD75:AG75"/>
    <mergeCell ref="E15:Z15"/>
    <mergeCell ref="E16:Z16"/>
    <mergeCell ref="F67:H67"/>
    <mergeCell ref="J67:L67"/>
    <mergeCell ref="O67:Q67"/>
    <mergeCell ref="A72:AL72"/>
    <mergeCell ref="AC70:AE70"/>
    <mergeCell ref="A20:AL20"/>
    <mergeCell ref="F66:H66"/>
    <mergeCell ref="Y68:AA68"/>
    <mergeCell ref="AC68:AE68"/>
    <mergeCell ref="F59:H59"/>
    <mergeCell ref="N59:P59"/>
    <mergeCell ref="F65:H65"/>
    <mergeCell ref="J65:M65"/>
    <mergeCell ref="O65:R65"/>
    <mergeCell ref="AH68:AJ68"/>
    <mergeCell ref="B62:H62"/>
    <mergeCell ref="L53:P53"/>
    <mergeCell ref="AE53:AI53"/>
    <mergeCell ref="N42:P42"/>
    <mergeCell ref="AC65:AF65"/>
    <mergeCell ref="D63:Z63"/>
    <mergeCell ref="AG63:AK63"/>
    <mergeCell ref="F57:H57"/>
    <mergeCell ref="Y56:AB56"/>
    <mergeCell ref="N47:P47"/>
    <mergeCell ref="N48:P48"/>
    <mergeCell ref="AG47:AI47"/>
    <mergeCell ref="AG48:AI48"/>
    <mergeCell ref="J66:L66"/>
    <mergeCell ref="AG64:AK64"/>
    <mergeCell ref="Y65:AA65"/>
    <mergeCell ref="AG56:AI56"/>
    <mergeCell ref="F56:I56"/>
    <mergeCell ref="J38:N38"/>
    <mergeCell ref="BD1:BW4"/>
    <mergeCell ref="AP6:BC7"/>
    <mergeCell ref="AF15:AK15"/>
    <mergeCell ref="AF16:AK16"/>
    <mergeCell ref="AG43:AI43"/>
    <mergeCell ref="AG44:AI44"/>
    <mergeCell ref="AG46:AI46"/>
    <mergeCell ref="N46:P46"/>
    <mergeCell ref="J27:R27"/>
    <mergeCell ref="AC27:AK27"/>
    <mergeCell ref="Y29:AE29"/>
    <mergeCell ref="Y30:AE30"/>
    <mergeCell ref="AC34:AG34"/>
    <mergeCell ref="J34:N34"/>
    <mergeCell ref="F30:L30"/>
    <mergeCell ref="F29:L29"/>
    <mergeCell ref="AF6:AK6"/>
    <mergeCell ref="AF14:AK14"/>
    <mergeCell ref="F91:V91"/>
    <mergeCell ref="F92:V92"/>
    <mergeCell ref="F84:V84"/>
    <mergeCell ref="F68:H68"/>
    <mergeCell ref="S1:AL4"/>
    <mergeCell ref="H7:W7"/>
    <mergeCell ref="H11:AI11"/>
    <mergeCell ref="F58:H58"/>
    <mergeCell ref="O66:Q66"/>
    <mergeCell ref="N43:P43"/>
    <mergeCell ref="AC38:AG38"/>
    <mergeCell ref="AG41:AI41"/>
    <mergeCell ref="AG42:AI42"/>
    <mergeCell ref="AC66:AE66"/>
    <mergeCell ref="AH65:AK65"/>
    <mergeCell ref="N58:P58"/>
    <mergeCell ref="Y58:AA58"/>
    <mergeCell ref="AG58:AI58"/>
    <mergeCell ref="Y59:AA59"/>
    <mergeCell ref="AG59:AI59"/>
    <mergeCell ref="R62:U62"/>
    <mergeCell ref="AH66:AJ66"/>
    <mergeCell ref="N44:P44"/>
    <mergeCell ref="N41:P41"/>
    <mergeCell ref="Y69:AA69"/>
    <mergeCell ref="AH70:AJ70"/>
    <mergeCell ref="E106:Y106"/>
    <mergeCell ref="E107:I107"/>
    <mergeCell ref="AC109:AG109"/>
    <mergeCell ref="Y66:AA66"/>
    <mergeCell ref="N56:P56"/>
    <mergeCell ref="Y57:AA57"/>
    <mergeCell ref="Y67:AA67"/>
    <mergeCell ref="AC67:AE67"/>
    <mergeCell ref="E102:Y102"/>
    <mergeCell ref="E103:Y103"/>
    <mergeCell ref="E104:Y104"/>
    <mergeCell ref="E105:K105"/>
    <mergeCell ref="O105:R105"/>
    <mergeCell ref="W105:Y105"/>
    <mergeCell ref="F69:H69"/>
    <mergeCell ref="J69:L69"/>
    <mergeCell ref="O69:Q69"/>
    <mergeCell ref="F95:V95"/>
    <mergeCell ref="B98:AK101"/>
    <mergeCell ref="Z85:AC85"/>
    <mergeCell ref="AH85:AK85"/>
    <mergeCell ref="B78:AK80"/>
    <mergeCell ref="F83:V83"/>
    <mergeCell ref="F86:V86"/>
    <mergeCell ref="F94:V94"/>
    <mergeCell ref="AE87:AK87"/>
    <mergeCell ref="I74:L74"/>
    <mergeCell ref="J68:L68"/>
    <mergeCell ref="O68:Q68"/>
    <mergeCell ref="AH67:AJ67"/>
    <mergeCell ref="B111:H111"/>
    <mergeCell ref="R111:U111"/>
    <mergeCell ref="Z92:AC92"/>
    <mergeCell ref="AH92:AK92"/>
    <mergeCell ref="AE94:AK94"/>
    <mergeCell ref="AE95:AK95"/>
    <mergeCell ref="AH69:AJ69"/>
    <mergeCell ref="F93:V93"/>
    <mergeCell ref="F70:H70"/>
    <mergeCell ref="J70:L70"/>
    <mergeCell ref="O70:Q70"/>
    <mergeCell ref="Y70:AA70"/>
    <mergeCell ref="F87:V87"/>
    <mergeCell ref="F90:V90"/>
    <mergeCell ref="F85:V85"/>
    <mergeCell ref="AC69:AE69"/>
  </mergeCells>
  <conditionalFormatting sqref="D63:Z63">
    <cfRule type="cellIs" dxfId="43" priority="217" operator="equal">
      <formula>0</formula>
    </cfRule>
  </conditionalFormatting>
  <conditionalFormatting sqref="E105:E107">
    <cfRule type="expression" dxfId="42" priority="14">
      <formula>ISBLANK(E105)</formula>
    </cfRule>
  </conditionalFormatting>
  <conditionalFormatting sqref="E104:Y104">
    <cfRule type="expression" dxfId="41" priority="17">
      <formula>ISBLANK(E104)</formula>
    </cfRule>
  </conditionalFormatting>
  <conditionalFormatting sqref="E15:Z16 AF16">
    <cfRule type="cellIs" dxfId="40" priority="211" operator="equal">
      <formula>0</formula>
    </cfRule>
  </conditionalFormatting>
  <conditionalFormatting sqref="F83:F87 E102:E103">
    <cfRule type="expression" dxfId="39" priority="19">
      <formula>ISBLANK(E83)</formula>
    </cfRule>
  </conditionalFormatting>
  <conditionalFormatting sqref="F90:V95 AH92:AK92 AE94:AK95">
    <cfRule type="expression" priority="10" stopIfTrue="1">
      <formula>$AM$89=2</formula>
    </cfRule>
  </conditionalFormatting>
  <conditionalFormatting sqref="F93:V93">
    <cfRule type="expression" dxfId="38" priority="11">
      <formula>ISBLANK(F93)</formula>
    </cfRule>
  </conditionalFormatting>
  <conditionalFormatting sqref="G18 N18 Y18 AH18">
    <cfRule type="expression" dxfId="37" priority="230">
      <formula>ISBLANK(G18)</formula>
    </cfRule>
  </conditionalFormatting>
  <conditionalFormatting sqref="O105">
    <cfRule type="expression" dxfId="36" priority="15">
      <formula>ISBLANK(O105)</formula>
    </cfRule>
  </conditionalFormatting>
  <conditionalFormatting sqref="U51 AA51 U53 AA53">
    <cfRule type="expression" dxfId="35" priority="49">
      <formula>ISBLANK(U51)</formula>
    </cfRule>
    <cfRule type="expression" priority="48" stopIfTrue="1">
      <formula>$AM$51=2</formula>
    </cfRule>
  </conditionalFormatting>
  <conditionalFormatting sqref="W105">
    <cfRule type="expression" dxfId="34" priority="16">
      <formula>ISBLANK(W105)</formula>
    </cfRule>
  </conditionalFormatting>
  <conditionalFormatting sqref="Y23 AD23 Y25 AD25 Y27">
    <cfRule type="expression" dxfId="33" priority="67">
      <formula>ISBLANK(Y23)</formula>
    </cfRule>
    <cfRule type="expression" priority="66" stopIfTrue="1">
      <formula>$AM$23=2</formula>
    </cfRule>
  </conditionalFormatting>
  <conditionalFormatting sqref="Y32 AG32 Y34">
    <cfRule type="expression" dxfId="32" priority="61">
      <formula>ISBLANK(Y32)</formula>
    </cfRule>
    <cfRule type="expression" priority="60" stopIfTrue="1">
      <formula>$AM$32=2</formula>
    </cfRule>
  </conditionalFormatting>
  <conditionalFormatting sqref="Y36 AG36 Y38">
    <cfRule type="expression" dxfId="31" priority="57">
      <formula>ISBLANK(Y36)</formula>
    </cfRule>
    <cfRule type="expression" priority="56" stopIfTrue="1">
      <formula>$AM$36=2</formula>
    </cfRule>
  </conditionalFormatting>
  <conditionalFormatting sqref="Y89">
    <cfRule type="expression" dxfId="30" priority="235">
      <formula>ISBLANK(Y89)</formula>
    </cfRule>
    <cfRule type="expression" priority="22" stopIfTrue="1">
      <formula>$AM$90=2</formula>
    </cfRule>
  </conditionalFormatting>
  <conditionalFormatting sqref="Y29:AA29">
    <cfRule type="expression" dxfId="29" priority="1274">
      <formula>ISBLANK(AG44)</formula>
    </cfRule>
  </conditionalFormatting>
  <conditionalFormatting sqref="Y57:AA57">
    <cfRule type="expression" priority="39" stopIfTrue="1">
      <formula>$AM$58=2</formula>
    </cfRule>
    <cfRule type="cellIs" priority="40" stopIfTrue="1" operator="greaterThan">
      <formula>0</formula>
    </cfRule>
    <cfRule type="expression" dxfId="28" priority="41">
      <formula>ISBLANK(Y57)</formula>
    </cfRule>
  </conditionalFormatting>
  <conditionalFormatting sqref="Y58:AA58 AG58:AI58">
    <cfRule type="cellIs" priority="37" stopIfTrue="1" operator="greaterThan">
      <formula>0</formula>
    </cfRule>
    <cfRule type="expression" dxfId="27" priority="38">
      <formula>ISBLANK(Y58)</formula>
    </cfRule>
    <cfRule type="expression" priority="36" stopIfTrue="1">
      <formula>$AM$57=2</formula>
    </cfRule>
  </conditionalFormatting>
  <conditionalFormatting sqref="Y66:AA66">
    <cfRule type="cellIs" priority="34" stopIfTrue="1" operator="greaterThan">
      <formula>0</formula>
    </cfRule>
    <cfRule type="expression" dxfId="26" priority="35">
      <formula>ISBLANK(Y66)</formula>
    </cfRule>
  </conditionalFormatting>
  <conditionalFormatting sqref="Y56:AB56 AG56:AI56 Y59:AA59 AG59:AI59">
    <cfRule type="cellIs" priority="42" stopIfTrue="1" operator="notEqual">
      <formula>0</formula>
    </cfRule>
    <cfRule type="expression" dxfId="25" priority="43">
      <formula>ISBLANK(Y56)</formula>
    </cfRule>
  </conditionalFormatting>
  <conditionalFormatting sqref="Y29:AE30 AG41:AI42 AG43:AG44">
    <cfRule type="cellIs" priority="62" stopIfTrue="1" operator="greaterThan">
      <formula>0</formula>
    </cfRule>
  </conditionalFormatting>
  <conditionalFormatting sqref="Y30:AE30">
    <cfRule type="expression" dxfId="24" priority="1322">
      <formula>ISBLANK(Y30)</formula>
    </cfRule>
  </conditionalFormatting>
  <conditionalFormatting sqref="Z85 AH85">
    <cfRule type="expression" dxfId="23" priority="234">
      <formula>ISBLANK(Z85)</formula>
    </cfRule>
  </conditionalFormatting>
  <conditionalFormatting sqref="Z92 F90:F92 AH92 F94:F95 AE94:AE95">
    <cfRule type="expression" dxfId="22" priority="232">
      <formula>ISBLANK(F90)</formula>
    </cfRule>
  </conditionalFormatting>
  <conditionalFormatting sqref="Z92:AC92">
    <cfRule type="expression" priority="23" stopIfTrue="1">
      <formula>$AM$89=2</formula>
    </cfRule>
  </conditionalFormatting>
  <conditionalFormatting sqref="AB29:AC29 AE29">
    <cfRule type="expression" dxfId="21" priority="1275">
      <formula>ISBLANK(#REF!)</formula>
    </cfRule>
  </conditionalFormatting>
  <conditionalFormatting sqref="AC109">
    <cfRule type="expression" dxfId="20" priority="18">
      <formula>ISBLANK(AC109)</formula>
    </cfRule>
  </conditionalFormatting>
  <conditionalFormatting sqref="AC66:AE66 AH66:AJ66">
    <cfRule type="expression" dxfId="19" priority="33">
      <formula>$AM$66=2</formula>
    </cfRule>
  </conditionalFormatting>
  <conditionalFormatting sqref="AC66:AE70 AH66:AJ70">
    <cfRule type="cellIs" priority="24" stopIfTrue="1" operator="greaterThan">
      <formula>0</formula>
    </cfRule>
  </conditionalFormatting>
  <conditionalFormatting sqref="AC67:AE67 AH67:AJ67">
    <cfRule type="expression" dxfId="18" priority="31">
      <formula>$AM$67=2</formula>
    </cfRule>
  </conditionalFormatting>
  <conditionalFormatting sqref="AC68:AE68 AH68:AJ68">
    <cfRule type="expression" dxfId="17" priority="29">
      <formula>$AM$68=2</formula>
    </cfRule>
  </conditionalFormatting>
  <conditionalFormatting sqref="AC69:AE69 AH69:AJ69">
    <cfRule type="expression" dxfId="16" priority="27">
      <formula>$AM$69=2</formula>
    </cfRule>
  </conditionalFormatting>
  <conditionalFormatting sqref="AC70:AE70 AH70:AJ70">
    <cfRule type="expression" dxfId="15" priority="25">
      <formula>$AM$70=2</formula>
    </cfRule>
  </conditionalFormatting>
  <conditionalFormatting sqref="AC34:AG34">
    <cfRule type="cellIs" priority="58" stopIfTrue="1" operator="greaterThan">
      <formula>0</formula>
    </cfRule>
    <cfRule type="expression" dxfId="14" priority="59">
      <formula>$AM$34=2</formula>
    </cfRule>
  </conditionalFormatting>
  <conditionalFormatting sqref="AC38:AG38">
    <cfRule type="cellIs" priority="54" stopIfTrue="1" operator="greaterThan">
      <formula>0</formula>
    </cfRule>
    <cfRule type="expression" dxfId="13" priority="55">
      <formula>$AM$38=2</formula>
    </cfRule>
  </conditionalFormatting>
  <conditionalFormatting sqref="AC27:AK27">
    <cfRule type="cellIs" priority="64" stopIfTrue="1" operator="greaterThan">
      <formula>0</formula>
    </cfRule>
    <cfRule type="expression" dxfId="12" priority="65">
      <formula>$AM$27=2</formula>
    </cfRule>
  </conditionalFormatting>
  <conditionalFormatting sqref="AD29">
    <cfRule type="expression" dxfId="11" priority="1272">
      <formula>ISBLANK(AJ44)</formula>
    </cfRule>
  </conditionalFormatting>
  <conditionalFormatting sqref="AD74:AD75">
    <cfRule type="expression" dxfId="10" priority="315">
      <formula>ISBLANK(AD74)</formula>
    </cfRule>
  </conditionalFormatting>
  <conditionalFormatting sqref="AE87">
    <cfRule type="expression" dxfId="9" priority="233">
      <formula>ISBLANK(AE87)</formula>
    </cfRule>
  </conditionalFormatting>
  <conditionalFormatting sqref="AE53:AI53">
    <cfRule type="expression" dxfId="8" priority="47">
      <formula>$AM$53=2</formula>
    </cfRule>
    <cfRule type="cellIs" priority="46" stopIfTrue="1" operator="greaterThan">
      <formula>0</formula>
    </cfRule>
  </conditionalFormatting>
  <conditionalFormatting sqref="AF14:AF15">
    <cfRule type="expression" dxfId="7" priority="21">
      <formula>ISBLANK(AF14)</formula>
    </cfRule>
  </conditionalFormatting>
  <conditionalFormatting sqref="AF14:AK14">
    <cfRule type="expression" priority="20" stopIfTrue="1">
      <formula>$AM$14=0</formula>
    </cfRule>
  </conditionalFormatting>
  <conditionalFormatting sqref="AG43">
    <cfRule type="expression" dxfId="6" priority="1336">
      <formula>ISBLANK(AG65)</formula>
    </cfRule>
  </conditionalFormatting>
  <conditionalFormatting sqref="AG44">
    <cfRule type="expression" dxfId="5" priority="1058">
      <formula>ISBLANK(AG67)</formula>
    </cfRule>
  </conditionalFormatting>
  <conditionalFormatting sqref="AG47">
    <cfRule type="cellIs" dxfId="4" priority="3" stopIfTrue="1" operator="equal">
      <formula>0</formula>
    </cfRule>
  </conditionalFormatting>
  <conditionalFormatting sqref="AG41:AI42">
    <cfRule type="expression" dxfId="3" priority="1289">
      <formula>ISBLANK(AK58)</formula>
    </cfRule>
  </conditionalFormatting>
  <conditionalFormatting sqref="AG46:AI46">
    <cfRule type="cellIs" dxfId="2" priority="1" operator="equal">
      <formula>0</formula>
    </cfRule>
  </conditionalFormatting>
  <conditionalFormatting sqref="AG48:AI48">
    <cfRule type="cellIs" dxfId="1" priority="2" operator="equal">
      <formula>0</formula>
    </cfRule>
  </conditionalFormatting>
  <conditionalFormatting sqref="AG63:AK64">
    <cfRule type="cellIs" dxfId="0" priority="198" operator="equal">
      <formula>0</formula>
    </cfRule>
  </conditionalFormatting>
  <dataValidations count="2">
    <dataValidation type="list" allowBlank="1" showInputMessage="1" showErrorMessage="1" sqref="Y56:AB56" xr:uid="{13611FAD-F418-413C-AF43-9561C8087649}">
      <formula1>Material</formula1>
    </dataValidation>
    <dataValidation type="list" allowBlank="1" showInputMessage="1" showErrorMessage="1" sqref="AG56:AI56 Y66:AA70" xr:uid="{A4EB1091-40B4-40A2-BEE7-4EEED0042751}">
      <formula1>Shape</formula1>
    </dataValidation>
  </dataValidations>
  <printOptions horizontalCentered="1"/>
  <pageMargins left="0.25" right="0.25" top="0.25" bottom="0.25" header="0.3" footer="0.3"/>
  <pageSetup orientation="portrait" horizontalDpi="1200" verticalDpi="1200" r:id="rId1"/>
  <rowBreaks count="1" manualBreakCount="1">
    <brk id="62" max="16383" man="1"/>
  </rowBreaks>
  <colBreaks count="1" manualBreakCount="1">
    <brk id="40" max="1048575" man="1"/>
  </colBreaks>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15328467-34E1-4429-BBED-E9EF3D4805F6}">
          <x14:formula1>
            <xm:f>Tables!$C$2:$C$7</xm:f>
          </x14:formula1>
          <xm:sqref>H71 W71:Y71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Form 2E - Design</vt:lpstr>
      <vt:lpstr>Form 3E - As-built</vt:lpstr>
      <vt:lpstr>Material</vt:lpstr>
      <vt:lpstr>'Form 2E - Design'!Print_Area</vt:lpstr>
      <vt:lpstr>'Form 3E - As-built'!Print_Area</vt:lpstr>
      <vt:lpstr>'Form 2E - Design'!Print_Titles</vt:lpstr>
      <vt:lpstr>'Form 3E - As-built'!Print_Titles</vt:lpstr>
      <vt:lpstr>Shape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Dewayne Smith</dc:creator>
  <cp:lastModifiedBy>Dewayne Smith</cp:lastModifiedBy>
  <cp:lastPrinted>2024-10-02T12:35:32Z</cp:lastPrinted>
  <dcterms:created xsi:type="dcterms:W3CDTF">2021-11-21T16:55:43Z</dcterms:created>
  <dcterms:modified xsi:type="dcterms:W3CDTF">2024-10-07T15:37:25Z</dcterms:modified>
</cp:coreProperties>
</file>