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codeName="ThisWorkbook" defaultThemeVersion="166925"/>
  <mc:AlternateContent xmlns:mc="http://schemas.openxmlformats.org/markup-compatibility/2006">
    <mc:Choice Requires="x15">
      <x15ac:absPath xmlns:x15ac="http://schemas.microsoft.com/office/spreadsheetml/2010/11/ac" url="C:\HYDRO\PROJECTS\Montgomery\2025\B - Post Const\01 - Forms\2024-10-01 P\"/>
    </mc:Choice>
  </mc:AlternateContent>
  <xr:revisionPtr revIDLastSave="0" documentId="13_ncr:1_{84A91B00-348E-40FD-A657-B683FDB3A5D1}" xr6:coauthVersionLast="47" xr6:coauthVersionMax="47" xr10:uidLastSave="{00000000-0000-0000-0000-000000000000}"/>
  <workbookProtection workbookAlgorithmName="SHA-512" workbookHashValue="23ApWVlzLKScLXWITfqSfdisQlqXysfBMqaRG2CSxngU6/53815d2p8u18bJxCi4N5eVZVYSEFHla6dJjIAnkQ==" workbookSaltValue="0mZv7DUuU88tEuY1YGBtqg==" workbookSpinCount="100000" lockStructure="1"/>
  <bookViews>
    <workbookView xWindow="13935" yWindow="-16320" windowWidth="29040" windowHeight="15840" tabRatio="647" firstSheet="1" activeTab="1" xr2:uid="{994EC860-6224-46C4-B304-9868EEFCD4CE}"/>
  </bookViews>
  <sheets>
    <sheet name="Tables" sheetId="2" state="veryHidden" r:id="rId1"/>
    <sheet name="Instructions" sheetId="4" r:id="rId2"/>
    <sheet name="Form 2C.1 - Design" sheetId="5" r:id="rId3"/>
    <sheet name="Form 2C.2 - Design Attachment" sheetId="10" r:id="rId4"/>
    <sheet name="Form 3C - As-built" sheetId="6" r:id="rId5"/>
  </sheets>
  <definedNames>
    <definedName name="Logo">INDEX(Tables!$C$35:$C$39,MATCH(Tables!$C$14,Tables!$B$35:$B$39,0))</definedName>
    <definedName name="Material">Tables!$A$2:$A$10</definedName>
    <definedName name="_xlnm.Print_Area" localSheetId="2">'Form 2C.1 - Design'!$A$1:$AK$257</definedName>
    <definedName name="_xlnm.Print_Area" localSheetId="3">'Form 2C.2 - Design Attachment'!$A$1:$AK$114</definedName>
    <definedName name="_xlnm.Print_Area" localSheetId="4">'Form 3C - As-built'!$A$1:$AL$254</definedName>
    <definedName name="_xlnm.Print_Titles" localSheetId="2">'Form 2C.1 - Design'!$1:$4</definedName>
    <definedName name="_xlnm.Print_Titles" localSheetId="3">'Form 2C.2 - Design Attachment'!$1:$4</definedName>
    <definedName name="_xlnm.Print_Titles" localSheetId="4">'Form 3C - As-built'!$1:$4</definedName>
    <definedName name="Shape">Tables!$C$2:$C$10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P237" i="5" l="1"/>
  <c r="AO237" i="5"/>
  <c r="AQ237" i="5" s="1"/>
  <c r="AN237" i="5"/>
  <c r="AM237" i="5"/>
  <c r="AL237" i="5"/>
  <c r="AP235" i="5"/>
  <c r="AO235" i="5"/>
  <c r="AQ235" i="5" s="1"/>
  <c r="AN235" i="5"/>
  <c r="AM235" i="5"/>
  <c r="AL235" i="5"/>
  <c r="AP233" i="5"/>
  <c r="AO233" i="5"/>
  <c r="AQ233" i="5" s="1"/>
  <c r="AN233" i="5"/>
  <c r="AM233" i="5"/>
  <c r="AL233" i="5"/>
  <c r="AP231" i="5"/>
  <c r="AO231" i="5"/>
  <c r="AQ231" i="5" s="1"/>
  <c r="AN231" i="5"/>
  <c r="AM231" i="5"/>
  <c r="AL231" i="5"/>
  <c r="AP229" i="5"/>
  <c r="AO229" i="5"/>
  <c r="AQ229" i="5" s="1"/>
  <c r="AN229" i="5"/>
  <c r="AM229" i="5"/>
  <c r="AL229" i="5"/>
  <c r="AP227" i="5"/>
  <c r="AO227" i="5"/>
  <c r="AQ227" i="5" s="1"/>
  <c r="AN227" i="5"/>
  <c r="AM227" i="5"/>
  <c r="AL227" i="5"/>
  <c r="AP225" i="5"/>
  <c r="AO225" i="5"/>
  <c r="AQ225" i="5" s="1"/>
  <c r="AN225" i="5"/>
  <c r="AM225" i="5"/>
  <c r="AL225" i="5"/>
  <c r="AP223" i="5"/>
  <c r="AO223" i="5"/>
  <c r="AQ223" i="5" s="1"/>
  <c r="AN223" i="5"/>
  <c r="AM223" i="5"/>
  <c r="AL223" i="5"/>
  <c r="AP221" i="5"/>
  <c r="AO221" i="5"/>
  <c r="AQ221" i="5" s="1"/>
  <c r="AN221" i="5"/>
  <c r="AM221" i="5"/>
  <c r="AL221" i="5"/>
  <c r="AP219" i="5"/>
  <c r="AO219" i="5"/>
  <c r="AQ219" i="5" s="1"/>
  <c r="AN219" i="5"/>
  <c r="AM219" i="5"/>
  <c r="AL219" i="5"/>
  <c r="AN147" i="6" l="1"/>
  <c r="AQ202" i="5" l="1"/>
  <c r="AQ201" i="5"/>
  <c r="AQ200" i="5"/>
  <c r="AQ199" i="5"/>
  <c r="AQ198" i="5"/>
  <c r="AQ197" i="5"/>
  <c r="C32" i="2"/>
  <c r="G16" i="2" s="1"/>
  <c r="C31" i="2"/>
  <c r="AO209" i="5" s="1"/>
  <c r="C30" i="2"/>
  <c r="AP207" i="5" s="1"/>
  <c r="AQ207" i="5" s="1"/>
  <c r="H2" i="2"/>
  <c r="H3" i="2" s="1"/>
  <c r="H4" i="2" s="1"/>
  <c r="H5" i="2" s="1"/>
  <c r="H6" i="2" s="1"/>
  <c r="H7" i="2" s="1"/>
  <c r="H8" i="2" s="1"/>
  <c r="H9" i="2" s="1"/>
  <c r="H10" i="2" s="1"/>
  <c r="H11" i="2" s="1"/>
  <c r="H12" i="2" s="1"/>
  <c r="H13" i="2" s="1"/>
  <c r="H14" i="2" s="1"/>
  <c r="H15" i="2" s="1"/>
  <c r="H16" i="2" s="1"/>
  <c r="H17" i="2" s="1"/>
  <c r="H18" i="2" s="1"/>
  <c r="H19" i="2" s="1"/>
  <c r="H20" i="2" s="1"/>
  <c r="Y64" i="10"/>
  <c r="AQ142" i="6" l="1"/>
  <c r="G15" i="2"/>
  <c r="AP209" i="5"/>
  <c r="AQ209" i="5" s="1"/>
  <c r="AN209" i="5" s="1"/>
  <c r="C29" i="2"/>
  <c r="Y209" i="5" s="1"/>
  <c r="AQ227" i="6"/>
  <c r="AQ225" i="6"/>
  <c r="AQ223" i="6"/>
  <c r="AQ221" i="6"/>
  <c r="AQ219" i="6"/>
  <c r="AQ217" i="6"/>
  <c r="AQ215" i="6"/>
  <c r="AQ213" i="6"/>
  <c r="AQ211" i="6"/>
  <c r="AQ209" i="6"/>
  <c r="AQ207" i="6"/>
  <c r="AP142" i="6" l="1"/>
  <c r="L244" i="6"/>
  <c r="AP165" i="5"/>
  <c r="AP166" i="5"/>
  <c r="AP167" i="5"/>
  <c r="AP168" i="5"/>
  <c r="AP169" i="5"/>
  <c r="AR142" i="6"/>
  <c r="AP164" i="5"/>
  <c r="AO207" i="5"/>
  <c r="AQ205" i="6"/>
  <c r="AO142" i="6" l="1"/>
  <c r="AO145" i="6"/>
  <c r="AO141" i="6"/>
  <c r="AO144" i="6"/>
  <c r="AO140" i="6"/>
  <c r="AO143" i="6"/>
  <c r="AQ141" i="6"/>
  <c r="AR147" i="6"/>
  <c r="AR148" i="6"/>
  <c r="AR149" i="6"/>
  <c r="AR150" i="6"/>
  <c r="AR151" i="6"/>
  <c r="AR152" i="6"/>
  <c r="AP163" i="5"/>
  <c r="L254" i="5" s="1"/>
  <c r="Y207" i="5"/>
  <c r="AP144" i="6"/>
  <c r="B35" i="6"/>
  <c r="B23" i="6"/>
  <c r="O33" i="6"/>
  <c r="P32" i="6"/>
  <c r="F33" i="6"/>
  <c r="J32" i="6"/>
  <c r="AM32" i="6"/>
  <c r="AN134" i="5"/>
  <c r="AN132" i="5"/>
  <c r="AM134" i="5"/>
  <c r="AM132" i="5"/>
  <c r="AP141" i="6" l="1"/>
  <c r="L243" i="6"/>
  <c r="AR146" i="6"/>
  <c r="AM73" i="5"/>
  <c r="AL73" i="5"/>
  <c r="AL75" i="5"/>
  <c r="AM75" i="5"/>
  <c r="AM72" i="5"/>
  <c r="AF230" i="6"/>
  <c r="AM211" i="5" l="1"/>
  <c r="AH144" i="6" l="1"/>
  <c r="K97" i="6" l="1"/>
  <c r="G97" i="6"/>
  <c r="J68" i="6"/>
  <c r="P72" i="6"/>
  <c r="P71" i="6"/>
  <c r="F72" i="6"/>
  <c r="F69" i="6"/>
  <c r="P66" i="6"/>
  <c r="P65" i="6"/>
  <c r="K66" i="6"/>
  <c r="K65" i="6"/>
  <c r="F66" i="6"/>
  <c r="F65" i="6"/>
  <c r="B66" i="6"/>
  <c r="B65" i="6"/>
  <c r="F64" i="6"/>
  <c r="K64" i="6"/>
  <c r="P64" i="6"/>
  <c r="B64" i="6"/>
  <c r="O69" i="6"/>
  <c r="P68" i="6"/>
  <c r="AN62" i="6"/>
  <c r="AN65" i="6" s="1"/>
  <c r="AM118" i="5"/>
  <c r="AL118" i="5"/>
  <c r="AM116" i="5"/>
  <c r="AL116" i="5"/>
  <c r="AM109" i="5"/>
  <c r="AL109" i="5"/>
  <c r="AN107" i="5"/>
  <c r="AM107" i="5"/>
  <c r="AM105" i="5"/>
  <c r="AL105" i="5"/>
  <c r="AN103" i="5"/>
  <c r="AM103" i="5"/>
  <c r="AM101" i="5"/>
  <c r="AL101" i="5"/>
  <c r="AN99" i="5"/>
  <c r="AM99" i="5"/>
  <c r="AS12" i="5"/>
  <c r="AS14" i="5" s="1"/>
  <c r="AS20" i="5" s="1"/>
  <c r="AS22" i="5" s="1"/>
  <c r="AS25" i="5" s="1"/>
  <c r="AS27" i="5" s="1"/>
  <c r="AS31" i="5" s="1"/>
  <c r="AS36" i="5" s="1"/>
  <c r="AN64" i="6" l="1"/>
  <c r="AN66" i="6"/>
  <c r="AM209" i="5" l="1"/>
  <c r="AL209" i="5"/>
  <c r="AP223" i="6"/>
  <c r="AN223" i="6"/>
  <c r="AM223" i="6"/>
  <c r="AP221" i="6"/>
  <c r="AN221" i="6"/>
  <c r="AM221" i="6"/>
  <c r="AP219" i="6"/>
  <c r="AN219" i="6"/>
  <c r="AM219" i="6"/>
  <c r="AL48" i="5"/>
  <c r="AL35" i="5"/>
  <c r="AO151" i="6" l="1"/>
  <c r="AO152" i="6"/>
  <c r="AL168" i="5"/>
  <c r="AL169" i="5"/>
  <c r="AL161" i="5"/>
  <c r="AM215" i="5"/>
  <c r="AL215" i="5"/>
  <c r="AM213" i="5"/>
  <c r="AL213" i="5"/>
  <c r="AL211" i="5"/>
  <c r="AM207" i="5"/>
  <c r="AL207" i="5"/>
  <c r="AO55" i="5"/>
  <c r="AN55" i="5"/>
  <c r="AM55" i="5"/>
  <c r="AL55" i="5"/>
  <c r="AL42" i="5"/>
  <c r="AL29" i="5"/>
  <c r="B114" i="10"/>
  <c r="B66" i="10"/>
  <c r="AE68" i="10"/>
  <c r="D68" i="10"/>
  <c r="R64" i="10"/>
  <c r="K64" i="10"/>
  <c r="Y65" i="10" s="1"/>
  <c r="AQ62" i="10"/>
  <c r="AP62" i="10"/>
  <c r="AN62" i="10"/>
  <c r="AQ60" i="10"/>
  <c r="AP60" i="10"/>
  <c r="AN60" i="10"/>
  <c r="AQ58" i="10"/>
  <c r="AP58" i="10"/>
  <c r="AN58" i="10"/>
  <c r="AQ56" i="10"/>
  <c r="AP56" i="10"/>
  <c r="AN56" i="10"/>
  <c r="AQ54" i="10"/>
  <c r="AP54" i="10"/>
  <c r="AN54" i="10"/>
  <c r="AQ52" i="10"/>
  <c r="AP52" i="10"/>
  <c r="AN52" i="10"/>
  <c r="AQ50" i="10"/>
  <c r="AP50" i="10"/>
  <c r="AN50" i="10"/>
  <c r="AQ48" i="10"/>
  <c r="AP48" i="10"/>
  <c r="AN48" i="10"/>
  <c r="AQ46" i="10"/>
  <c r="AP46" i="10"/>
  <c r="AN46" i="10"/>
  <c r="AQ44" i="10"/>
  <c r="AP44" i="10"/>
  <c r="AN44" i="10"/>
  <c r="AQ42" i="10"/>
  <c r="AP42" i="10"/>
  <c r="AN42" i="10"/>
  <c r="AQ40" i="10"/>
  <c r="AP40" i="10"/>
  <c r="AN40" i="10"/>
  <c r="AQ38" i="10"/>
  <c r="AP38" i="10"/>
  <c r="AN38" i="10"/>
  <c r="AQ36" i="10"/>
  <c r="AP36" i="10"/>
  <c r="AN36" i="10"/>
  <c r="C36" i="10"/>
  <c r="AM36" i="10" s="1"/>
  <c r="AQ34" i="10"/>
  <c r="AP34" i="10"/>
  <c r="AN34" i="10"/>
  <c r="AM34" i="10"/>
  <c r="AP30" i="10"/>
  <c r="AO30" i="10"/>
  <c r="AN30" i="10"/>
  <c r="AM30" i="10"/>
  <c r="AP28" i="10"/>
  <c r="AO28" i="10"/>
  <c r="AN28" i="10"/>
  <c r="AM28" i="10"/>
  <c r="AP26" i="10"/>
  <c r="AO26" i="10"/>
  <c r="AN26" i="10"/>
  <c r="AM26" i="10"/>
  <c r="AM71" i="10"/>
  <c r="AN22" i="10"/>
  <c r="AM22" i="10"/>
  <c r="AO22" i="10" s="1"/>
  <c r="K32" i="10" s="1"/>
  <c r="AP20" i="10"/>
  <c r="AO20" i="10"/>
  <c r="AN20" i="10"/>
  <c r="AM20" i="10"/>
  <c r="AP18" i="10"/>
  <c r="AO18" i="10"/>
  <c r="AQ18" i="10" s="1"/>
  <c r="AN18" i="10"/>
  <c r="AM18" i="10"/>
  <c r="BD1" i="10"/>
  <c r="AQ164" i="5"/>
  <c r="AN207" i="5" l="1"/>
  <c r="R65" i="10"/>
  <c r="AB58" i="10"/>
  <c r="AB34" i="10"/>
  <c r="AB54" i="10"/>
  <c r="AB52" i="10"/>
  <c r="AB50" i="10"/>
  <c r="AB48" i="10"/>
  <c r="AB46" i="10"/>
  <c r="AB40" i="10"/>
  <c r="AB62" i="10"/>
  <c r="AB38" i="10"/>
  <c r="AB60" i="10"/>
  <c r="AB36" i="10"/>
  <c r="AB56" i="10"/>
  <c r="AB44" i="10"/>
  <c r="AB64" i="10"/>
  <c r="AB42" i="10"/>
  <c r="C38" i="10"/>
  <c r="AM38" i="10" s="1"/>
  <c r="AN215" i="5"/>
  <c r="L243" i="5"/>
  <c r="AL243" i="5" s="1"/>
  <c r="U62" i="10"/>
  <c r="U56" i="10"/>
  <c r="U50" i="10"/>
  <c r="U44" i="10"/>
  <c r="U38" i="10"/>
  <c r="N46" i="10"/>
  <c r="N62" i="10"/>
  <c r="N56" i="10"/>
  <c r="N50" i="10"/>
  <c r="N44" i="10"/>
  <c r="N38" i="10"/>
  <c r="N58" i="10"/>
  <c r="U64" i="10"/>
  <c r="U58" i="10"/>
  <c r="U52" i="10"/>
  <c r="U46" i="10"/>
  <c r="U40" i="10"/>
  <c r="U34" i="10"/>
  <c r="N64" i="10"/>
  <c r="N52" i="10"/>
  <c r="N40" i="10"/>
  <c r="U60" i="10"/>
  <c r="U54" i="10"/>
  <c r="U48" i="10"/>
  <c r="U42" i="10"/>
  <c r="U36" i="10"/>
  <c r="N60" i="10"/>
  <c r="N54" i="10"/>
  <c r="N48" i="10"/>
  <c r="N42" i="10"/>
  <c r="N36" i="10"/>
  <c r="N34" i="10"/>
  <c r="F33" i="10"/>
  <c r="AN33" i="10" s="1"/>
  <c r="B33" i="10"/>
  <c r="AM33" i="10" s="1"/>
  <c r="AS147" i="6"/>
  <c r="AN164" i="5"/>
  <c r="G145" i="6"/>
  <c r="G144" i="6"/>
  <c r="G143" i="6"/>
  <c r="G142" i="6"/>
  <c r="G141" i="6"/>
  <c r="G140" i="6"/>
  <c r="G152" i="6"/>
  <c r="G151" i="6"/>
  <c r="G150" i="6"/>
  <c r="G149" i="6"/>
  <c r="G148" i="6"/>
  <c r="G147" i="6"/>
  <c r="K169" i="5"/>
  <c r="K168" i="5"/>
  <c r="K167" i="5"/>
  <c r="K166" i="5"/>
  <c r="K165" i="5"/>
  <c r="K164" i="5"/>
  <c r="J53" i="5"/>
  <c r="J52" i="5"/>
  <c r="J51" i="5"/>
  <c r="J50" i="5"/>
  <c r="J49" i="5"/>
  <c r="J48" i="5"/>
  <c r="J40" i="5"/>
  <c r="J39" i="5"/>
  <c r="J38" i="5"/>
  <c r="J37" i="5"/>
  <c r="J36" i="5"/>
  <c r="J35" i="5"/>
  <c r="C15" i="2"/>
  <c r="C16" i="2"/>
  <c r="C147" i="6" s="1"/>
  <c r="C17" i="2"/>
  <c r="C141" i="6" s="1"/>
  <c r="C18" i="2"/>
  <c r="C149" i="6" s="1"/>
  <c r="C19" i="2"/>
  <c r="C150" i="6" s="1"/>
  <c r="C20" i="2"/>
  <c r="C144" i="6" s="1"/>
  <c r="C21" i="2"/>
  <c r="C152" i="6" s="1"/>
  <c r="C22" i="2"/>
  <c r="C23" i="2"/>
  <c r="C24" i="2"/>
  <c r="C25" i="2"/>
  <c r="C26" i="2"/>
  <c r="C27" i="2"/>
  <c r="C28" i="2"/>
  <c r="AT21" i="5" s="1"/>
  <c r="AR141" i="6" l="1"/>
  <c r="AO164" i="5"/>
  <c r="C40" i="10"/>
  <c r="AP143" i="6"/>
  <c r="AO166" i="5"/>
  <c r="AO169" i="5"/>
  <c r="AO168" i="5"/>
  <c r="AO165" i="5"/>
  <c r="AO167" i="5"/>
  <c r="C42" i="10"/>
  <c r="AM40" i="10"/>
  <c r="F35" i="5"/>
  <c r="F37" i="5"/>
  <c r="C143" i="6"/>
  <c r="F50" i="5"/>
  <c r="F51" i="5"/>
  <c r="F52" i="5"/>
  <c r="F38" i="5"/>
  <c r="F53" i="5"/>
  <c r="F39" i="5"/>
  <c r="G168" i="5"/>
  <c r="C140" i="6"/>
  <c r="C142" i="6"/>
  <c r="C151" i="6"/>
  <c r="F48" i="5"/>
  <c r="C145" i="6"/>
  <c r="F36" i="5"/>
  <c r="G164" i="5"/>
  <c r="G165" i="5"/>
  <c r="C148" i="6"/>
  <c r="G166" i="5"/>
  <c r="G167" i="5"/>
  <c r="G169" i="5"/>
  <c r="F49" i="5"/>
  <c r="AQ169" i="5"/>
  <c r="AL248" i="5"/>
  <c r="AP227" i="6"/>
  <c r="AN227" i="6"/>
  <c r="AM227" i="6"/>
  <c r="AP207" i="6"/>
  <c r="AN207" i="6"/>
  <c r="AM207" i="6"/>
  <c r="B253" i="6"/>
  <c r="AN142" i="6" l="1"/>
  <c r="AN143" i="6"/>
  <c r="AN144" i="6"/>
  <c r="AN145" i="6"/>
  <c r="AN140" i="6"/>
  <c r="AN141" i="6"/>
  <c r="AQ151" i="6"/>
  <c r="AQ147" i="6"/>
  <c r="AQ148" i="6"/>
  <c r="AQ150" i="6"/>
  <c r="AQ149" i="6"/>
  <c r="AQ152" i="6"/>
  <c r="AO163" i="5"/>
  <c r="L253" i="5" s="1"/>
  <c r="C44" i="10"/>
  <c r="AM42" i="10"/>
  <c r="AF16" i="6"/>
  <c r="AM37" i="6"/>
  <c r="AE57" i="6"/>
  <c r="L56" i="6"/>
  <c r="G37" i="6"/>
  <c r="AL254" i="5" l="1"/>
  <c r="AL253" i="5"/>
  <c r="AQ146" i="6"/>
  <c r="AM44" i="10"/>
  <c r="C46" i="10"/>
  <c r="W96" i="5"/>
  <c r="C37" i="6"/>
  <c r="AM243" i="6" l="1"/>
  <c r="AM244" i="6"/>
  <c r="C48" i="10"/>
  <c r="AM46" i="10"/>
  <c r="C50" i="10" l="1"/>
  <c r="AM48" i="10"/>
  <c r="AP225" i="6"/>
  <c r="AN225" i="6"/>
  <c r="AM225" i="6"/>
  <c r="AP217" i="6"/>
  <c r="AN217" i="6"/>
  <c r="AM217" i="6"/>
  <c r="AP215" i="6"/>
  <c r="AN215" i="6"/>
  <c r="AM215" i="6"/>
  <c r="AP213" i="6"/>
  <c r="AN213" i="6"/>
  <c r="AM213" i="6"/>
  <c r="AP211" i="6"/>
  <c r="AN211" i="6"/>
  <c r="AM211" i="6"/>
  <c r="AP209" i="6"/>
  <c r="AN209" i="6"/>
  <c r="AM209" i="6"/>
  <c r="B256" i="5"/>
  <c r="AM205" i="6" l="1"/>
  <c r="L245" i="6" s="1"/>
  <c r="AM245" i="6" s="1"/>
  <c r="AM50" i="10"/>
  <c r="C52" i="10"/>
  <c r="C54" i="10" l="1"/>
  <c r="AM52" i="10"/>
  <c r="AM157" i="5"/>
  <c r="AN157" i="5"/>
  <c r="C56" i="10" l="1"/>
  <c r="AM54" i="10"/>
  <c r="AL130" i="5"/>
  <c r="AL131" i="5"/>
  <c r="AL132" i="5"/>
  <c r="AL133" i="5"/>
  <c r="AL134" i="5"/>
  <c r="AL135" i="5"/>
  <c r="AL136" i="5"/>
  <c r="AM56" i="10" l="1"/>
  <c r="C58" i="10"/>
  <c r="AS148" i="6"/>
  <c r="C60" i="10" l="1"/>
  <c r="AM58" i="10"/>
  <c r="AS149" i="6"/>
  <c r="AS150" i="6"/>
  <c r="AS151" i="6"/>
  <c r="AS152" i="6"/>
  <c r="AP150" i="6"/>
  <c r="AP151" i="6"/>
  <c r="AO148" i="6"/>
  <c r="AO149" i="6"/>
  <c r="AO150" i="6"/>
  <c r="AO147" i="6"/>
  <c r="AQ99" i="6"/>
  <c r="AN99" i="6"/>
  <c r="AQ166" i="5"/>
  <c r="AQ167" i="5"/>
  <c r="AQ168" i="5"/>
  <c r="AQ165" i="5"/>
  <c r="AN165" i="5"/>
  <c r="AN166" i="5"/>
  <c r="AN167" i="5"/>
  <c r="AN168" i="5"/>
  <c r="AN169" i="5"/>
  <c r="AM165" i="5"/>
  <c r="AM166" i="5"/>
  <c r="AM167" i="5"/>
  <c r="AM168" i="5"/>
  <c r="AM169" i="5"/>
  <c r="AM164" i="5"/>
  <c r="AL164" i="5"/>
  <c r="AL165" i="5"/>
  <c r="AL166" i="5"/>
  <c r="AL167" i="5"/>
  <c r="AO141" i="5"/>
  <c r="AO140" i="5"/>
  <c r="AL53" i="5"/>
  <c r="AL52" i="5"/>
  <c r="AL51" i="5"/>
  <c r="AL50" i="5"/>
  <c r="AL49" i="5"/>
  <c r="AL40" i="5"/>
  <c r="AL39" i="5"/>
  <c r="AL38" i="5"/>
  <c r="AL37" i="5"/>
  <c r="AL36" i="5"/>
  <c r="AD93" i="6"/>
  <c r="AD92" i="6"/>
  <c r="AD91" i="6"/>
  <c r="AD90" i="6"/>
  <c r="AD89" i="6"/>
  <c r="AD88" i="6"/>
  <c r="AD87" i="6"/>
  <c r="AD84" i="6"/>
  <c r="N129" i="5"/>
  <c r="L84" i="6" s="1"/>
  <c r="N131" i="5"/>
  <c r="L88" i="6" s="1"/>
  <c r="N132" i="5"/>
  <c r="L89" i="6" s="1"/>
  <c r="N133" i="5"/>
  <c r="L90" i="6" s="1"/>
  <c r="N134" i="5"/>
  <c r="L91" i="6" s="1"/>
  <c r="N135" i="5"/>
  <c r="L92" i="6" s="1"/>
  <c r="N136" i="5"/>
  <c r="L93" i="6" s="1"/>
  <c r="N130" i="5"/>
  <c r="L87" i="6" s="1"/>
  <c r="AQ138" i="6"/>
  <c r="AP152" i="6" s="1"/>
  <c r="AL163" i="5" l="1"/>
  <c r="AO146" i="6"/>
  <c r="AQ163" i="5"/>
  <c r="L252" i="5" s="1"/>
  <c r="AL252" i="5" s="1"/>
  <c r="C62" i="10"/>
  <c r="AM62" i="10" s="1"/>
  <c r="AM60" i="10"/>
  <c r="G12" i="2"/>
  <c r="AM172" i="5"/>
  <c r="G6" i="2"/>
  <c r="J232" i="6"/>
  <c r="AS146" i="6"/>
  <c r="L242" i="6" s="1"/>
  <c r="AP147" i="6"/>
  <c r="AP149" i="6"/>
  <c r="AP148" i="6"/>
  <c r="AL47" i="5"/>
  <c r="AL34" i="5"/>
  <c r="AE14" i="6"/>
  <c r="AM14" i="6" s="1"/>
  <c r="L232" i="6" l="1"/>
  <c r="AM232" i="6" s="1"/>
  <c r="AQ101" i="6"/>
  <c r="AN101" i="6"/>
  <c r="AQ100" i="6"/>
  <c r="AM237" i="6" l="1"/>
  <c r="AO147" i="5"/>
  <c r="AN147" i="5"/>
  <c r="AE204" i="5" l="1"/>
  <c r="AE203" i="5"/>
  <c r="D203" i="5"/>
  <c r="AG202" i="6"/>
  <c r="D15" i="2" l="1"/>
  <c r="AA26" i="5" s="1"/>
  <c r="AM156" i="6"/>
  <c r="L234" i="6" s="1"/>
  <c r="AM234" i="6" s="1"/>
  <c r="B200" i="6"/>
  <c r="B155" i="6"/>
  <c r="B110" i="6"/>
  <c r="B59" i="6"/>
  <c r="AQ97" i="6"/>
  <c r="AS97" i="6"/>
  <c r="AP97" i="6"/>
  <c r="AM62" i="5"/>
  <c r="B202" i="5"/>
  <c r="B159" i="5"/>
  <c r="B111" i="5"/>
  <c r="B57" i="5"/>
  <c r="AN129" i="5" l="1"/>
  <c r="L240" i="6"/>
  <c r="L245" i="5"/>
  <c r="AL245" i="5" s="1"/>
  <c r="L249" i="5"/>
  <c r="AL249" i="5" s="1"/>
  <c r="AT18" i="5"/>
  <c r="AX37" i="6"/>
  <c r="AA18" i="6"/>
  <c r="AV50" i="6"/>
  <c r="D182" i="5"/>
  <c r="AM78" i="6"/>
  <c r="AM77" i="6"/>
  <c r="AM72" i="6"/>
  <c r="AM71" i="6"/>
  <c r="AM68" i="6"/>
  <c r="I54" i="6"/>
  <c r="AN43" i="6"/>
  <c r="AN41" i="6"/>
  <c r="AM43" i="6"/>
  <c r="AM41" i="6"/>
  <c r="AM39" i="6"/>
  <c r="AN29" i="6"/>
  <c r="AM29" i="6"/>
  <c r="AM27" i="6"/>
  <c r="AM26" i="6"/>
  <c r="AN23" i="6"/>
  <c r="AM35" i="6"/>
  <c r="AM23" i="6"/>
  <c r="J71" i="6"/>
  <c r="N55" i="6"/>
  <c r="N54" i="6"/>
  <c r="N53" i="6"/>
  <c r="N52" i="6"/>
  <c r="I55" i="6"/>
  <c r="I53" i="6"/>
  <c r="I52" i="6"/>
  <c r="N47" i="6"/>
  <c r="N48" i="6"/>
  <c r="N49" i="6"/>
  <c r="N50" i="6"/>
  <c r="N46" i="6"/>
  <c r="I47" i="6"/>
  <c r="I48" i="6"/>
  <c r="I49" i="6"/>
  <c r="I50" i="6"/>
  <c r="I46" i="6"/>
  <c r="N43" i="6"/>
  <c r="N41" i="6"/>
  <c r="I43" i="6"/>
  <c r="F43" i="6"/>
  <c r="I41" i="6"/>
  <c r="F41" i="6"/>
  <c r="G39" i="6"/>
  <c r="N37" i="6"/>
  <c r="C39" i="6"/>
  <c r="O35" i="6"/>
  <c r="K35" i="6"/>
  <c r="P29" i="6"/>
  <c r="P30" i="6"/>
  <c r="F30" i="6"/>
  <c r="J29" i="6"/>
  <c r="N27" i="6"/>
  <c r="N25" i="6"/>
  <c r="N24" i="6"/>
  <c r="G27" i="6"/>
  <c r="G26" i="6"/>
  <c r="G25" i="6"/>
  <c r="G24" i="6"/>
  <c r="N23" i="6"/>
  <c r="AO136" i="5"/>
  <c r="AO138" i="5"/>
  <c r="AL123" i="5" l="1"/>
  <c r="AL122" i="5"/>
  <c r="L57" i="6"/>
  <c r="AM83" i="5"/>
  <c r="AM81" i="5"/>
  <c r="AL83" i="5"/>
  <c r="AL81" i="5"/>
  <c r="AN77" i="5"/>
  <c r="AN68" i="5"/>
  <c r="AM69" i="5"/>
  <c r="AL69" i="5"/>
  <c r="AL72" i="5"/>
  <c r="AM71" i="5"/>
  <c r="AL71" i="5"/>
  <c r="AL68" i="5"/>
  <c r="AM66" i="5"/>
  <c r="AL64" i="5"/>
  <c r="AL62" i="5"/>
  <c r="AE113" i="5" l="1"/>
  <c r="AE112" i="5"/>
  <c r="D112" i="5"/>
  <c r="E77" i="6" l="1"/>
  <c r="B6" i="4"/>
  <c r="B34" i="4" s="1"/>
  <c r="B35" i="4" s="1"/>
  <c r="J27" i="5"/>
  <c r="AL23" i="5" s="1"/>
  <c r="W27" i="5" s="1"/>
  <c r="P30" i="5"/>
  <c r="L30" i="5"/>
  <c r="W23" i="5" l="1"/>
  <c r="W26" i="5"/>
  <c r="BF1" i="6"/>
  <c r="AG156" i="6" l="1"/>
  <c r="AG111" i="6"/>
  <c r="AH145" i="6" l="1"/>
  <c r="AH143" i="6"/>
  <c r="AH142" i="6"/>
  <c r="AH141" i="6"/>
  <c r="AH140" i="6"/>
  <c r="AC145" i="6"/>
  <c r="AC144" i="6"/>
  <c r="AC143" i="6"/>
  <c r="AC142" i="6"/>
  <c r="AC141" i="6"/>
  <c r="AC140" i="6"/>
  <c r="AG60" i="6"/>
  <c r="X145" i="6"/>
  <c r="X144" i="6"/>
  <c r="X143" i="6"/>
  <c r="X142" i="6"/>
  <c r="X141" i="6"/>
  <c r="X140" i="6"/>
  <c r="S145" i="6"/>
  <c r="S144" i="6"/>
  <c r="S143" i="6"/>
  <c r="S142" i="6"/>
  <c r="S141" i="6"/>
  <c r="S140" i="6"/>
  <c r="N145" i="6"/>
  <c r="AN152" i="6" s="1"/>
  <c r="N144" i="6"/>
  <c r="AN151" i="6" s="1"/>
  <c r="N143" i="6"/>
  <c r="AN150" i="6" s="1"/>
  <c r="N142" i="6"/>
  <c r="AN149" i="6" s="1"/>
  <c r="N141" i="6"/>
  <c r="AN148" i="6" s="1"/>
  <c r="N140" i="6"/>
  <c r="M128" i="6"/>
  <c r="M129" i="6"/>
  <c r="M130" i="6"/>
  <c r="M131" i="6"/>
  <c r="M132" i="6"/>
  <c r="M133" i="6"/>
  <c r="M134" i="6"/>
  <c r="M135" i="6"/>
  <c r="M136" i="6"/>
  <c r="G128" i="6"/>
  <c r="G129" i="6"/>
  <c r="G130" i="6"/>
  <c r="G131" i="6"/>
  <c r="G132" i="6"/>
  <c r="G133" i="6"/>
  <c r="G134" i="6"/>
  <c r="G135" i="6"/>
  <c r="G136" i="6"/>
  <c r="B128" i="6"/>
  <c r="B129" i="6"/>
  <c r="B130" i="6"/>
  <c r="B131" i="6"/>
  <c r="B132" i="6"/>
  <c r="B133" i="6"/>
  <c r="B134" i="6"/>
  <c r="B135" i="6"/>
  <c r="B136" i="6"/>
  <c r="M127" i="6"/>
  <c r="G127" i="6"/>
  <c r="B127" i="6"/>
  <c r="M118" i="6"/>
  <c r="M119" i="6"/>
  <c r="M120" i="6"/>
  <c r="M121" i="6"/>
  <c r="M122" i="6"/>
  <c r="M123" i="6"/>
  <c r="M124" i="6"/>
  <c r="M125" i="6"/>
  <c r="M126" i="6"/>
  <c r="M117" i="6"/>
  <c r="G126" i="6"/>
  <c r="G125" i="6"/>
  <c r="G124" i="6"/>
  <c r="G123" i="6"/>
  <c r="G122" i="6"/>
  <c r="G121" i="6"/>
  <c r="G120" i="6"/>
  <c r="G119" i="6"/>
  <c r="G118" i="6"/>
  <c r="G117" i="6"/>
  <c r="B126" i="6"/>
  <c r="B125" i="6"/>
  <c r="B124" i="6"/>
  <c r="B123" i="6"/>
  <c r="B122" i="6"/>
  <c r="B121" i="6"/>
  <c r="B120" i="6"/>
  <c r="B119" i="6"/>
  <c r="B118" i="6"/>
  <c r="B117" i="6"/>
  <c r="Q93" i="6"/>
  <c r="M93" i="6"/>
  <c r="I93" i="6"/>
  <c r="E93" i="6"/>
  <c r="Q92" i="6"/>
  <c r="M92" i="6"/>
  <c r="I92" i="6"/>
  <c r="E92" i="6"/>
  <c r="Q91" i="6"/>
  <c r="M91" i="6"/>
  <c r="I91" i="6"/>
  <c r="E91" i="6"/>
  <c r="Q90" i="6"/>
  <c r="M90" i="6"/>
  <c r="I90" i="6"/>
  <c r="E90" i="6"/>
  <c r="Q89" i="6"/>
  <c r="M89" i="6"/>
  <c r="I89" i="6"/>
  <c r="E89" i="6"/>
  <c r="Q88" i="6"/>
  <c r="M88" i="6"/>
  <c r="I88" i="6"/>
  <c r="E88" i="6"/>
  <c r="Q87" i="6"/>
  <c r="M87" i="6"/>
  <c r="I87" i="6"/>
  <c r="E87" i="6"/>
  <c r="Q84" i="6"/>
  <c r="M84" i="6"/>
  <c r="I84" i="6"/>
  <c r="E84" i="6"/>
  <c r="B93" i="6"/>
  <c r="B92" i="6"/>
  <c r="B91" i="6"/>
  <c r="B90" i="6"/>
  <c r="B89" i="6"/>
  <c r="B88" i="6"/>
  <c r="B87" i="6"/>
  <c r="Q83" i="6"/>
  <c r="M83" i="6"/>
  <c r="I83" i="6"/>
  <c r="E83" i="6"/>
  <c r="E76" i="6"/>
  <c r="N76" i="6" l="1"/>
  <c r="AM175" i="6" l="1"/>
  <c r="AP136" i="6"/>
  <c r="AP135" i="6"/>
  <c r="AP134" i="6"/>
  <c r="AP133" i="6"/>
  <c r="AP132" i="6"/>
  <c r="AP131" i="6"/>
  <c r="AP130" i="6"/>
  <c r="AP129" i="6"/>
  <c r="AP128" i="6"/>
  <c r="AP127" i="6"/>
  <c r="AP126" i="6"/>
  <c r="AP125" i="6"/>
  <c r="AP124" i="6"/>
  <c r="AP123" i="6"/>
  <c r="AP122" i="6"/>
  <c r="AP121" i="6"/>
  <c r="AP120" i="6"/>
  <c r="AP119" i="6"/>
  <c r="AP118" i="6"/>
  <c r="AP117" i="6"/>
  <c r="AN117" i="6"/>
  <c r="AM117" i="6"/>
  <c r="AN105" i="6"/>
  <c r="I105" i="6"/>
  <c r="AN104" i="6"/>
  <c r="I104" i="6"/>
  <c r="O101" i="6"/>
  <c r="E101" i="6"/>
  <c r="O100" i="6"/>
  <c r="E100" i="6"/>
  <c r="AN100" i="6"/>
  <c r="AN97" i="6" s="1"/>
  <c r="L233" i="6" s="1"/>
  <c r="O99" i="6"/>
  <c r="E99" i="6"/>
  <c r="AM93" i="6"/>
  <c r="AM92" i="6"/>
  <c r="AM91" i="6"/>
  <c r="AM90" i="6"/>
  <c r="AM89" i="6"/>
  <c r="AM88" i="6"/>
  <c r="AM87" i="6"/>
  <c r="AM86" i="6"/>
  <c r="H86" i="6"/>
  <c r="E86" i="6"/>
  <c r="AM84" i="6"/>
  <c r="AM83" i="6"/>
  <c r="AM81" i="6"/>
  <c r="H81" i="6"/>
  <c r="E81" i="6"/>
  <c r="M79" i="6"/>
  <c r="E79" i="6"/>
  <c r="M78" i="6"/>
  <c r="E78" i="6"/>
  <c r="E16" i="6"/>
  <c r="E15" i="6"/>
  <c r="D202" i="6" s="1"/>
  <c r="AG157" i="6" l="1"/>
  <c r="AG203" i="6"/>
  <c r="D60" i="6"/>
  <c r="D156" i="6"/>
  <c r="AG112" i="6"/>
  <c r="AP146" i="6"/>
  <c r="AG61" i="6"/>
  <c r="AQ105" i="6"/>
  <c r="D111" i="6"/>
  <c r="AM127" i="5"/>
  <c r="L235" i="6" l="1"/>
  <c r="AM235" i="6" s="1"/>
  <c r="L241" i="6"/>
  <c r="AM241" i="6" s="1"/>
  <c r="AM240" i="6"/>
  <c r="AM242" i="6"/>
  <c r="AM233" i="6"/>
  <c r="AN146" i="6"/>
  <c r="F40" i="5"/>
  <c r="L239" i="6" l="1"/>
  <c r="AM239" i="6" s="1"/>
  <c r="W25" i="5"/>
  <c r="AM146" i="5"/>
  <c r="AM145" i="5"/>
  <c r="AO143" i="5"/>
  <c r="AM143" i="5"/>
  <c r="AM141" i="5"/>
  <c r="AM53" i="5"/>
  <c r="AM52" i="5"/>
  <c r="AM51" i="5"/>
  <c r="AM50" i="5"/>
  <c r="AM49" i="5"/>
  <c r="AM48" i="5"/>
  <c r="AM36" i="5"/>
  <c r="AM37" i="5"/>
  <c r="AM38" i="5"/>
  <c r="AM39" i="5"/>
  <c r="AM40" i="5"/>
  <c r="AM35" i="5"/>
  <c r="AM140" i="5"/>
  <c r="AM138" i="5" l="1"/>
  <c r="L244" i="5" s="1"/>
  <c r="AL244" i="5" s="1"/>
  <c r="AO145" i="5"/>
  <c r="I140" i="6"/>
  <c r="AL138" i="5"/>
  <c r="AM121" i="5"/>
  <c r="AB43" i="5"/>
  <c r="X43" i="5"/>
  <c r="T43" i="5"/>
  <c r="P43" i="5"/>
  <c r="L43" i="5"/>
  <c r="AB30" i="5"/>
  <c r="X30" i="5"/>
  <c r="T30" i="5"/>
  <c r="AM156" i="5"/>
  <c r="AL156" i="5"/>
  <c r="AL148" i="5"/>
  <c r="AM148" i="5"/>
  <c r="AL149" i="5"/>
  <c r="AM149" i="5"/>
  <c r="AL150" i="5"/>
  <c r="AM150" i="5"/>
  <c r="AL151" i="5"/>
  <c r="AM151" i="5"/>
  <c r="AL152" i="5"/>
  <c r="AM152" i="5"/>
  <c r="AL153" i="5"/>
  <c r="AM153" i="5"/>
  <c r="AL154" i="5"/>
  <c r="AM154" i="5"/>
  <c r="AL155" i="5"/>
  <c r="AM155" i="5"/>
  <c r="AM147" i="5"/>
  <c r="AL147" i="5"/>
  <c r="AM129" i="5"/>
  <c r="AL129" i="5"/>
  <c r="AL127" i="5"/>
  <c r="AM124" i="5"/>
  <c r="AE161" i="5"/>
  <c r="AE160" i="5"/>
  <c r="D160" i="5"/>
  <c r="AE59" i="5"/>
  <c r="AE58" i="5"/>
  <c r="D58" i="5"/>
  <c r="J108" i="6"/>
  <c r="BD1" i="5"/>
  <c r="AM147" i="6" l="1"/>
  <c r="AM140" i="6"/>
  <c r="AN108" i="6"/>
  <c r="AN109" i="6"/>
  <c r="L236" i="6" s="1"/>
  <c r="AM236" i="6" s="1"/>
  <c r="L246" i="5"/>
  <c r="AL246" i="5" s="1"/>
  <c r="I145" i="6"/>
  <c r="I144" i="6"/>
  <c r="I143" i="6"/>
  <c r="I142" i="6"/>
  <c r="I141" i="6"/>
  <c r="AM34" i="5"/>
  <c r="AM163" i="5"/>
  <c r="AM47" i="5"/>
  <c r="L242" i="5" s="1"/>
  <c r="L241" i="5" l="1"/>
  <c r="AL241" i="5" s="1"/>
  <c r="AM149" i="6"/>
  <c r="AM142" i="6"/>
  <c r="AM150" i="6"/>
  <c r="AM143" i="6"/>
  <c r="AM151" i="6"/>
  <c r="AM144" i="6"/>
  <c r="AM148" i="6"/>
  <c r="AM141" i="6"/>
  <c r="AM152" i="6"/>
  <c r="AM145" i="6"/>
  <c r="L250" i="5"/>
  <c r="AL250" i="5" s="1"/>
  <c r="AL242" i="5"/>
  <c r="H157" i="5"/>
  <c r="AM158" i="5" l="1"/>
  <c r="L247" i="5" s="1"/>
  <c r="AL247" i="5" s="1"/>
  <c r="AN163" i="5"/>
  <c r="L251" i="5" l="1"/>
  <c r="AL251" i="5" s="1"/>
  <c r="AL240" i="5" s="1"/>
  <c r="AM146" i="6"/>
  <c r="L238" i="6" l="1"/>
  <c r="AM238" i="6" s="1"/>
  <c r="AM231" i="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BDS</author>
  </authors>
  <commentList>
    <comment ref="E14" authorId="0" shapeId="0" xr:uid="{5B9A1459-A3FB-4ABC-9DF8-67E328BB8B06}">
      <text>
        <r>
          <rPr>
            <b/>
            <sz val="9"/>
            <color indexed="81"/>
            <rFont val="Tahoma"/>
            <family val="2"/>
          </rPr>
          <t>Note:</t>
        </r>
        <r>
          <rPr>
            <sz val="9"/>
            <color indexed="81"/>
            <rFont val="Tahoma"/>
            <family val="2"/>
          </rPr>
          <t xml:space="preserve">
Enter street address of proposed development</t>
        </r>
      </text>
    </comment>
    <comment ref="AE14" authorId="0" shapeId="0" xr:uid="{B2BA6700-D561-4593-BF38-31FCD9F8DDAA}">
      <text>
        <r>
          <rPr>
            <b/>
            <sz val="9"/>
            <color indexed="81"/>
            <rFont val="Tahoma"/>
            <family val="2"/>
          </rPr>
          <t>Note:</t>
        </r>
        <r>
          <rPr>
            <sz val="9"/>
            <color indexed="81"/>
            <rFont val="Tahoma"/>
            <family val="2"/>
          </rPr>
          <t xml:space="preserve">
Provide a unique BMP ID
Examples:
   Pond 1
   Pond A
   1
   A</t>
        </r>
      </text>
    </comment>
    <comment ref="AA21" authorId="0" shapeId="0" xr:uid="{7CD05861-BA09-4862-B967-CA6B2211C912}">
      <text>
        <r>
          <rPr>
            <b/>
            <sz val="9"/>
            <color indexed="81"/>
            <rFont val="Tahoma"/>
            <family val="2"/>
          </rPr>
          <t>Note:</t>
        </r>
        <r>
          <rPr>
            <sz val="9"/>
            <color indexed="81"/>
            <rFont val="Tahoma"/>
            <family val="2"/>
          </rPr>
          <t xml:space="preserve">
If there is no EIA, enter 0</t>
        </r>
      </text>
    </comment>
    <comment ref="L31" authorId="0" shapeId="0" xr:uid="{E5051EA4-79E2-4973-9BE5-755DFED7D3BD}">
      <text>
        <r>
          <rPr>
            <b/>
            <sz val="9"/>
            <color indexed="81"/>
            <rFont val="Tahoma"/>
            <family val="2"/>
          </rPr>
          <t>Note:</t>
        </r>
        <r>
          <rPr>
            <sz val="9"/>
            <color indexed="81"/>
            <rFont val="Tahoma"/>
            <family val="2"/>
          </rPr>
          <t xml:space="preserve">
Enter a unique Basin ID for each subbasin</t>
        </r>
      </text>
    </comment>
    <comment ref="L44" authorId="0" shapeId="0" xr:uid="{0E1E7159-3EE1-4E74-A67D-8E3E34A7F559}">
      <text>
        <r>
          <rPr>
            <b/>
            <sz val="9"/>
            <color indexed="81"/>
            <rFont val="Tahoma"/>
            <family val="2"/>
          </rPr>
          <t>Note:</t>
        </r>
        <r>
          <rPr>
            <sz val="9"/>
            <color indexed="81"/>
            <rFont val="Tahoma"/>
            <family val="2"/>
          </rPr>
          <t xml:space="preserve">
Enter a unique Basin ID for each subbasin</t>
        </r>
      </text>
    </comment>
    <comment ref="R93" authorId="0" shapeId="0" xr:uid="{548CF935-D484-43E8-AE82-4F4F02FB7F40}">
      <text>
        <r>
          <rPr>
            <b/>
            <sz val="9"/>
            <color indexed="81"/>
            <rFont val="Tahoma"/>
            <family val="2"/>
          </rPr>
          <t>Note:</t>
        </r>
        <r>
          <rPr>
            <sz val="9"/>
            <color indexed="81"/>
            <rFont val="Tahoma"/>
            <family val="2"/>
          </rPr>
          <t xml:space="preserve">
Enter the total length of ALL isolator rows</t>
        </r>
      </text>
    </comment>
    <comment ref="W93" authorId="0" shapeId="0" xr:uid="{CDD25E10-36BB-45B6-8252-F124B4DF1253}">
      <text>
        <r>
          <rPr>
            <b/>
            <sz val="9"/>
            <color indexed="81"/>
            <rFont val="Tahoma"/>
            <family val="2"/>
          </rPr>
          <t>Note:</t>
        </r>
        <r>
          <rPr>
            <sz val="9"/>
            <color indexed="81"/>
            <rFont val="Tahoma"/>
            <family val="2"/>
          </rPr>
          <t xml:space="preserve">
Enter the total volume of ALL isolator rows</t>
        </r>
      </text>
    </comment>
    <comment ref="R94" authorId="0" shapeId="0" xr:uid="{1B166FFB-C62B-438D-81E5-9803C39E64A7}">
      <text>
        <r>
          <rPr>
            <b/>
            <sz val="9"/>
            <color indexed="81"/>
            <rFont val="Tahoma"/>
            <family val="2"/>
          </rPr>
          <t>Note:</t>
        </r>
        <r>
          <rPr>
            <sz val="9"/>
            <color indexed="81"/>
            <rFont val="Tahoma"/>
            <family val="2"/>
          </rPr>
          <t xml:space="preserve">
Enter the total length of ALL chamber rows</t>
        </r>
      </text>
    </comment>
    <comment ref="W94" authorId="0" shapeId="0" xr:uid="{AE611A5D-EFE8-481A-93EC-35D3171D24D7}">
      <text>
        <r>
          <rPr>
            <b/>
            <sz val="9"/>
            <color indexed="81"/>
            <rFont val="Tahoma"/>
            <family val="2"/>
          </rPr>
          <t>Note:</t>
        </r>
        <r>
          <rPr>
            <sz val="9"/>
            <color indexed="81"/>
            <rFont val="Tahoma"/>
            <family val="2"/>
          </rPr>
          <t xml:space="preserve">
Enter the total volume of ALL chamber rows</t>
        </r>
      </text>
    </comment>
    <comment ref="C130" authorId="0" shapeId="0" xr:uid="{D8C999FC-11DE-4E3C-8863-0A90B6643236}">
      <text>
        <r>
          <rPr>
            <b/>
            <sz val="9"/>
            <color indexed="81"/>
            <rFont val="Tahoma"/>
            <family val="2"/>
          </rPr>
          <t>Note:</t>
        </r>
        <r>
          <rPr>
            <sz val="9"/>
            <color indexed="81"/>
            <rFont val="Tahoma"/>
            <family val="2"/>
          </rPr>
          <t xml:space="preserve">
Select control structure type:  Orifice or Weir</t>
        </r>
      </text>
    </comment>
    <comment ref="O143" authorId="0" shapeId="0" xr:uid="{ED441B8B-F4E8-4DFF-B2B4-4A1C36B63B77}">
      <text>
        <r>
          <rPr>
            <b/>
            <sz val="9"/>
            <color indexed="81"/>
            <rFont val="Tahoma"/>
            <family val="2"/>
          </rPr>
          <t>Note:</t>
        </r>
        <r>
          <rPr>
            <sz val="9"/>
            <color indexed="81"/>
            <rFont val="Tahoma"/>
            <family val="2"/>
          </rPr>
          <t xml:space="preserve">
Enter number in decimal format.  Example: 00.000000</t>
        </r>
      </text>
    </comment>
    <comment ref="W143" authorId="0" shapeId="0" xr:uid="{A67D1F63-C7ED-4D54-B4E6-5885F7AA49AD}">
      <text>
        <r>
          <rPr>
            <b/>
            <sz val="9"/>
            <color indexed="81"/>
            <rFont val="Tahoma"/>
            <family val="2"/>
          </rPr>
          <t>Note:</t>
        </r>
        <r>
          <rPr>
            <sz val="9"/>
            <color indexed="81"/>
            <rFont val="Tahoma"/>
            <family val="2"/>
          </rPr>
          <t xml:space="preserve">
Enter number in decimal format.  Example: 00.000000</t>
        </r>
      </text>
    </comment>
    <comment ref="C147" authorId="0" shapeId="0" xr:uid="{09E594E1-6D08-4498-A29B-3E90B59431AB}">
      <text>
        <r>
          <rPr>
            <b/>
            <sz val="9"/>
            <color indexed="81"/>
            <rFont val="Tahoma"/>
            <family val="2"/>
          </rPr>
          <t>Note:</t>
        </r>
        <r>
          <rPr>
            <sz val="9"/>
            <color indexed="81"/>
            <rFont val="Tahoma"/>
            <family val="2"/>
          </rPr>
          <t xml:space="preserve">
Include the elevation that represents the WQv</t>
        </r>
      </text>
    </comment>
    <comment ref="F192" authorId="0" shapeId="0" xr:uid="{91204377-D473-46C2-91C3-FFF293F068C4}">
      <text>
        <r>
          <rPr>
            <b/>
            <sz val="9"/>
            <color indexed="81"/>
            <rFont val="Tahoma"/>
            <family val="2"/>
          </rPr>
          <t>Note:</t>
        </r>
        <r>
          <rPr>
            <sz val="9"/>
            <color indexed="81"/>
            <rFont val="Tahoma"/>
            <family val="2"/>
          </rPr>
          <t xml:space="preserve">
Enter street addres of proposed development</t>
        </r>
      </text>
    </comment>
    <comment ref="AD197" authorId="0" shapeId="0" xr:uid="{2C40B5C6-9469-4500-9E60-93CD2618B445}">
      <text>
        <r>
          <rPr>
            <b/>
            <sz val="9"/>
            <color indexed="81"/>
            <rFont val="Tahoma"/>
            <family val="2"/>
          </rPr>
          <t>Note:</t>
        </r>
        <r>
          <rPr>
            <sz val="9"/>
            <color indexed="81"/>
            <rFont val="Tahoma"/>
            <family val="2"/>
          </rPr>
          <t xml:space="preserve">
Before printing the form, check the following:
        1.  If items are highlighted in green, yellow, or orange, the form is not complete.  Provide the required information.
        2.  If comments are shown in the Automated Review Checks, resolve the comments or provide an explination in the comments section.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BDS</author>
  </authors>
  <commentList>
    <comment ref="E15" authorId="0" shapeId="0" xr:uid="{B3A0F0B8-8EB3-424D-8035-6317E50F8926}">
      <text>
        <r>
          <rPr>
            <b/>
            <sz val="9"/>
            <color indexed="81"/>
            <rFont val="Tahoma"/>
            <family val="2"/>
          </rPr>
          <t>Note:</t>
        </r>
        <r>
          <rPr>
            <sz val="9"/>
            <color indexed="81"/>
            <rFont val="Tahoma"/>
            <family val="2"/>
          </rPr>
          <t xml:space="preserve">
Enter street address of proposed development</t>
        </r>
      </text>
    </comment>
    <comment ref="AE15" authorId="0" shapeId="0" xr:uid="{C904D0D6-4D1B-4AD3-B306-996E774FE6A6}">
      <text>
        <r>
          <rPr>
            <b/>
            <sz val="9"/>
            <color indexed="81"/>
            <rFont val="Tahoma"/>
            <family val="2"/>
          </rPr>
          <t>Note:</t>
        </r>
        <r>
          <rPr>
            <sz val="9"/>
            <color indexed="81"/>
            <rFont val="Tahoma"/>
            <family val="2"/>
          </rPr>
          <t xml:space="preserve">
Enter number in decimal format.  Example: 00.000000</t>
        </r>
      </text>
    </comment>
    <comment ref="AE16" authorId="0" shapeId="0" xr:uid="{AC10640D-A592-412A-A757-90829C990683}">
      <text>
        <r>
          <rPr>
            <b/>
            <sz val="9"/>
            <color indexed="81"/>
            <rFont val="Tahoma"/>
            <family val="2"/>
          </rPr>
          <t>Note:</t>
        </r>
        <r>
          <rPr>
            <sz val="9"/>
            <color indexed="81"/>
            <rFont val="Tahoma"/>
            <family val="2"/>
          </rPr>
          <t xml:space="preserve">
Enter number in decimal format.  Example: -00.000000</t>
        </r>
      </text>
    </comment>
    <comment ref="E85" authorId="0" shapeId="0" xr:uid="{0F6FE89F-26E5-4EA3-B79A-AAAD7CA2A17C}">
      <text>
        <r>
          <rPr>
            <b/>
            <sz val="9"/>
            <color indexed="81"/>
            <rFont val="Tahoma"/>
            <family val="2"/>
          </rPr>
          <t>Note:</t>
        </r>
        <r>
          <rPr>
            <sz val="9"/>
            <color indexed="81"/>
            <rFont val="Tahoma"/>
            <family val="2"/>
          </rPr>
          <t xml:space="preserve">
Enter street address of proposed development</t>
        </r>
      </text>
    </comment>
    <comment ref="AC90" authorId="0" shapeId="0" xr:uid="{0D5C0241-0099-422C-9A49-0D4034B6162A}">
      <text>
        <r>
          <rPr>
            <b/>
            <sz val="9"/>
            <color indexed="81"/>
            <rFont val="Tahoma"/>
            <family val="2"/>
          </rPr>
          <t>Note:</t>
        </r>
        <r>
          <rPr>
            <sz val="9"/>
            <color indexed="81"/>
            <rFont val="Tahoma"/>
            <family val="2"/>
          </rPr>
          <t xml:space="preserve">
Before printing the form, check the following:
        1.  If items are highlighted in green, yellow, or orange, the form is not complete.  Provide the required information or provide an explanation in the comments section.</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BDS</author>
  </authors>
  <commentList>
    <comment ref="AD104" authorId="0" shapeId="0" xr:uid="{73AE3B07-FC38-41E9-B355-BADDA9E85E47}">
      <text>
        <r>
          <rPr>
            <b/>
            <sz val="9"/>
            <color indexed="81"/>
            <rFont val="Tahoma"/>
            <family val="2"/>
          </rPr>
          <t>Note:</t>
        </r>
        <r>
          <rPr>
            <sz val="9"/>
            <color indexed="81"/>
            <rFont val="Tahoma"/>
            <family val="2"/>
          </rPr>
          <t xml:space="preserve">
Enter number in decimal format.
Example:  00.000000</t>
        </r>
      </text>
    </comment>
    <comment ref="AD105" authorId="0" shapeId="0" xr:uid="{F9179B53-D609-4D14-830E-7A120F9ADEF9}">
      <text>
        <r>
          <rPr>
            <b/>
            <sz val="9"/>
            <color indexed="81"/>
            <rFont val="Tahoma"/>
            <family val="2"/>
          </rPr>
          <t>Note:</t>
        </r>
        <r>
          <rPr>
            <sz val="9"/>
            <color indexed="81"/>
            <rFont val="Tahoma"/>
            <family val="2"/>
          </rPr>
          <t xml:space="preserve">
Enter number in decimal format.
Example:  00.000000</t>
        </r>
      </text>
    </comment>
    <comment ref="E189" authorId="0" shapeId="0" xr:uid="{4D5D67D7-9586-40F2-BF3A-CC70E6B8FC16}">
      <text>
        <r>
          <rPr>
            <b/>
            <sz val="9"/>
            <color indexed="81"/>
            <rFont val="Tahoma"/>
            <family val="2"/>
          </rPr>
          <t>Note:</t>
        </r>
        <r>
          <rPr>
            <sz val="9"/>
            <color indexed="81"/>
            <rFont val="Tahoma"/>
            <family val="2"/>
          </rPr>
          <t xml:space="preserve">
Enter street addres of proposed development</t>
        </r>
      </text>
    </comment>
    <comment ref="AC194" authorId="0" shapeId="0" xr:uid="{B2E0CADE-8502-4F6D-9CD0-D8404C383B73}">
      <text>
        <r>
          <rPr>
            <b/>
            <sz val="9"/>
            <color indexed="81"/>
            <rFont val="Tahoma"/>
            <family val="2"/>
          </rPr>
          <t>Note:</t>
        </r>
        <r>
          <rPr>
            <sz val="9"/>
            <color indexed="81"/>
            <rFont val="Tahoma"/>
            <family val="2"/>
          </rPr>
          <t xml:space="preserve">
Before printing the form, check the following:
        1.  If items are highlighted in green, yellow, or orange, the form is not complete.  Provide the required information.
        2.  If comments are shown in the Automated Review Checks, resolve the comments or provide an explination in the comments section.</t>
        </r>
      </text>
    </comment>
  </commentList>
</comments>
</file>

<file path=xl/sharedStrings.xml><?xml version="1.0" encoding="utf-8"?>
<sst xmlns="http://schemas.openxmlformats.org/spreadsheetml/2006/main" count="1521" uniqueCount="492">
  <si>
    <t>Development Information</t>
  </si>
  <si>
    <t>Name:</t>
  </si>
  <si>
    <t>Proposed Impervious Area (PIA)</t>
  </si>
  <si>
    <t>Pre-Development</t>
  </si>
  <si>
    <t>Curve Number:</t>
  </si>
  <si>
    <t>(WQ)</t>
  </si>
  <si>
    <t>(2-yr)</t>
  </si>
  <si>
    <t>(5-yr)</t>
  </si>
  <si>
    <t>(10-yr)</t>
  </si>
  <si>
    <t>(25-yr)</t>
  </si>
  <si>
    <t>(100-yr)</t>
  </si>
  <si>
    <t>Post-Development</t>
  </si>
  <si>
    <t>Post Total</t>
  </si>
  <si>
    <t>Pre Total</t>
  </si>
  <si>
    <t>Emergency Spillway</t>
  </si>
  <si>
    <t>Outfall Location</t>
  </si>
  <si>
    <t>Elevation</t>
  </si>
  <si>
    <t>Area</t>
  </si>
  <si>
    <t>Professional Engineer Certification</t>
  </si>
  <si>
    <t>Address:</t>
  </si>
  <si>
    <t>Date:</t>
  </si>
  <si>
    <t>Approval Status:</t>
  </si>
  <si>
    <t>Comments:</t>
  </si>
  <si>
    <t>Material</t>
  </si>
  <si>
    <t>Concrete</t>
  </si>
  <si>
    <t>Metal</t>
  </si>
  <si>
    <t>HDPP</t>
  </si>
  <si>
    <t>PVC</t>
  </si>
  <si>
    <t>HDPE</t>
  </si>
  <si>
    <t>Material:</t>
  </si>
  <si>
    <t>Other</t>
  </si>
  <si>
    <t>Select</t>
  </si>
  <si>
    <t>Shape:</t>
  </si>
  <si>
    <t>Shape</t>
  </si>
  <si>
    <t>BMP ID:</t>
  </si>
  <si>
    <t>Existing Impervious Area (EIA):</t>
  </si>
  <si>
    <t>acres</t>
  </si>
  <si>
    <r>
      <t>Water Quality Volume (WQ</t>
    </r>
    <r>
      <rPr>
        <vertAlign val="subscript"/>
        <sz val="10"/>
        <color theme="1"/>
        <rFont val="Calibri"/>
        <family val="2"/>
      </rPr>
      <t>v</t>
    </r>
    <r>
      <rPr>
        <sz val="10"/>
        <color theme="1"/>
        <rFont val="Calibri"/>
        <family val="2"/>
        <scheme val="minor"/>
      </rPr>
      <t>):</t>
    </r>
  </si>
  <si>
    <r>
      <t>ft</t>
    </r>
    <r>
      <rPr>
        <vertAlign val="superscript"/>
        <sz val="8"/>
        <color theme="1"/>
        <rFont val="Calibri"/>
        <family val="2"/>
      </rPr>
      <t>3</t>
    </r>
  </si>
  <si>
    <r>
      <t>WQ</t>
    </r>
    <r>
      <rPr>
        <vertAlign val="subscript"/>
        <sz val="10"/>
        <color theme="1"/>
        <rFont val="Calibri"/>
        <family val="2"/>
      </rPr>
      <t>v</t>
    </r>
    <r>
      <rPr>
        <sz val="10"/>
        <color theme="1"/>
        <rFont val="Calibri"/>
        <family val="2"/>
        <scheme val="minor"/>
      </rPr>
      <t xml:space="preserve"> = </t>
    </r>
  </si>
  <si>
    <r>
      <t>ft</t>
    </r>
    <r>
      <rPr>
        <vertAlign val="superscript"/>
        <sz val="10"/>
        <color theme="1"/>
        <rFont val="Calibri"/>
        <family val="2"/>
      </rPr>
      <t>2</t>
    </r>
  </si>
  <si>
    <t>Width:</t>
  </si>
  <si>
    <t>Inv. EL</t>
  </si>
  <si>
    <t>in</t>
  </si>
  <si>
    <t>ft</t>
  </si>
  <si>
    <t>Length:</t>
  </si>
  <si>
    <t>Top EL.:</t>
  </si>
  <si>
    <t>Crest EL.:</t>
  </si>
  <si>
    <t>Latitude:</t>
  </si>
  <si>
    <t>Longitude:</t>
  </si>
  <si>
    <t>Basin ID:</t>
  </si>
  <si>
    <t>Total Area:</t>
  </si>
  <si>
    <t>Cumulative Vol.</t>
  </si>
  <si>
    <r>
      <t>WQ</t>
    </r>
    <r>
      <rPr>
        <vertAlign val="subscript"/>
        <sz val="15"/>
        <color theme="1"/>
        <rFont val="Calibri"/>
        <family val="2"/>
      </rPr>
      <t>v</t>
    </r>
    <r>
      <rPr>
        <sz val="10"/>
        <color theme="1"/>
        <rFont val="Calibri"/>
        <family val="2"/>
        <scheme val="minor"/>
      </rPr>
      <t xml:space="preserve"> Required:</t>
    </r>
  </si>
  <si>
    <r>
      <t>WQ</t>
    </r>
    <r>
      <rPr>
        <vertAlign val="subscript"/>
        <sz val="15"/>
        <color theme="1"/>
        <rFont val="Calibri"/>
        <family val="2"/>
      </rPr>
      <t>v</t>
    </r>
    <r>
      <rPr>
        <sz val="10"/>
        <color theme="1"/>
        <rFont val="Calibri"/>
        <family val="2"/>
        <scheme val="minor"/>
      </rPr>
      <t xml:space="preserve"> Provided:</t>
    </r>
  </si>
  <si>
    <t>Width</t>
  </si>
  <si>
    <t>Time of Concentration (min):</t>
  </si>
  <si>
    <t>Additional Impervious Area (AIA) = PIA - EIA</t>
  </si>
  <si>
    <t>AIA =</t>
  </si>
  <si>
    <t>Design</t>
  </si>
  <si>
    <t>As-Built</t>
  </si>
  <si>
    <t>Water Quality Volume (WQv)</t>
  </si>
  <si>
    <t>WQv Required:</t>
  </si>
  <si>
    <t>WQv Provided:</t>
  </si>
  <si>
    <t>Reviewed:</t>
  </si>
  <si>
    <r>
      <t>Pre Q
(ft</t>
    </r>
    <r>
      <rPr>
        <vertAlign val="superscript"/>
        <sz val="8"/>
        <color theme="1"/>
        <rFont val="Calibri"/>
        <family val="2"/>
      </rPr>
      <t>3</t>
    </r>
    <r>
      <rPr>
        <sz val="10"/>
        <color theme="1"/>
        <rFont val="Calibri"/>
        <family val="2"/>
        <scheme val="minor"/>
      </rPr>
      <t>/s)</t>
    </r>
  </si>
  <si>
    <t>Max Stage
(ft)</t>
  </si>
  <si>
    <r>
      <t>Total Post 
Q (ft</t>
    </r>
    <r>
      <rPr>
        <vertAlign val="superscript"/>
        <sz val="8"/>
        <color theme="1"/>
        <rFont val="Calibri"/>
        <family val="2"/>
      </rPr>
      <t>3</t>
    </r>
    <r>
      <rPr>
        <sz val="10"/>
        <color theme="1"/>
        <rFont val="Calibri"/>
        <family val="2"/>
        <scheme val="minor"/>
      </rPr>
      <t>/s)</t>
    </r>
  </si>
  <si>
    <t>Type</t>
  </si>
  <si>
    <t>Enter data as applicable for the proposed design.</t>
  </si>
  <si>
    <t>General Instructions</t>
  </si>
  <si>
    <t>If a field is highlighted yellow after a number is entered, the yellow highlight may indicate an error and/or concern.  Once the error and/or concern is resolved, the yellow highlight will be removed.  All yellow highlighted cells shall be resolved or an explanitation provided prior to completing the form.</t>
  </si>
  <si>
    <t>Field Types</t>
  </si>
  <si>
    <t>Supplemental Instructions</t>
  </si>
  <si>
    <t>Use the drop down list to select a shape.</t>
  </si>
  <si>
    <t>Riprap</t>
  </si>
  <si>
    <t>Earthen</t>
  </si>
  <si>
    <t>Geotextile</t>
  </si>
  <si>
    <t>Total Post Q &gt; Pre Q</t>
  </si>
  <si>
    <t>Max Stage</t>
  </si>
  <si>
    <t>Total Post</t>
  </si>
  <si>
    <t>Post Total not completed</t>
  </si>
  <si>
    <t>Length</t>
  </si>
  <si>
    <t>Crest</t>
  </si>
  <si>
    <t>Top</t>
  </si>
  <si>
    <t>E. Spillway</t>
  </si>
  <si>
    <t>Design Response</t>
  </si>
  <si>
    <t>Emergency Spillway Section not completed</t>
  </si>
  <si>
    <t>Pre Total not compeleted</t>
  </si>
  <si>
    <t>Max Stage:</t>
  </si>
  <si>
    <t>Automated Review Checks</t>
  </si>
  <si>
    <t>Form Section</t>
  </si>
  <si>
    <t>Pre-Development:</t>
  </si>
  <si>
    <t>Post-Development:</t>
  </si>
  <si>
    <t>Emergency Spillway:</t>
  </si>
  <si>
    <t>Pond Discharge Summary:</t>
  </si>
  <si>
    <t>Total Post Q:</t>
  </si>
  <si>
    <t>Photographs, at a minimum, shall include the following:</t>
  </si>
  <si>
    <t>The developer / owner shall retain the services of a professional land surveyor to:</t>
  </si>
  <si>
    <t>Develop an as-built drawing.</t>
  </si>
  <si>
    <t>a.</t>
  </si>
  <si>
    <t>b.</t>
  </si>
  <si>
    <t>The developer shall retain the services of a professional engineer to:</t>
  </si>
  <si>
    <t>Storm sewers showing pipes, inlets, junction boxes, outlets, outlet protection, and invert elevations</t>
  </si>
  <si>
    <t>Outlet structure showing multi-stage riser, orifices, weirs, outlet pipe, and WQ filter</t>
  </si>
  <si>
    <t>Outlet pipe discharge location and outlet protection</t>
  </si>
  <si>
    <t>Prior to approval of the Final Plat.</t>
  </si>
  <si>
    <t>Provide ALL required attachments:</t>
  </si>
  <si>
    <t>As-built survey, at a minimum, shall include the following:</t>
  </si>
  <si>
    <t>The issuance of a Certificate of Occupancy; and/or,</t>
  </si>
  <si>
    <t>e.</t>
  </si>
  <si>
    <t>c.</t>
  </si>
  <si>
    <t>d.</t>
  </si>
  <si>
    <t>•</t>
  </si>
  <si>
    <t>Outfall Location:</t>
  </si>
  <si>
    <t>Latitude and/or Longitude not provided</t>
  </si>
  <si>
    <t>Max Stage for 2, 5, 10, and/or 25-year storm  &gt; Emergency Spillway Crest Elevation</t>
  </si>
  <si>
    <t xml:space="preserve">This is a calculated field.  Once the required information is entered, the orange highlight will be removed. </t>
  </si>
  <si>
    <t>Use the drop down list to select a material.</t>
  </si>
  <si>
    <t>Pond Top EL.:</t>
  </si>
  <si>
    <t>Review Status</t>
  </si>
  <si>
    <t xml:space="preserve"> As-built Survey</t>
  </si>
  <si>
    <t xml:space="preserve"> As-built H&amp;H Calculations</t>
  </si>
  <si>
    <t xml:space="preserve"> O&amp;M Agreement</t>
  </si>
  <si>
    <t>Attachments:</t>
  </si>
  <si>
    <t xml:space="preserve"> Photos</t>
  </si>
  <si>
    <t xml:space="preserve"> Yes</t>
  </si>
  <si>
    <t xml:space="preserve"> No</t>
  </si>
  <si>
    <t xml:space="preserve"> Approved</t>
  </si>
  <si>
    <t xml:space="preserve"> Approved Contingent</t>
  </si>
  <si>
    <t xml:space="preserve"> Denied</t>
  </si>
  <si>
    <t xml:space="preserve"> Incomplete</t>
  </si>
  <si>
    <r>
      <t>Pre Q
(ft</t>
    </r>
    <r>
      <rPr>
        <vertAlign val="superscript"/>
        <sz val="9"/>
        <color theme="1"/>
        <rFont val="Calibri"/>
        <family val="2"/>
      </rPr>
      <t>3</t>
    </r>
    <r>
      <rPr>
        <sz val="9"/>
        <color theme="1"/>
        <rFont val="Calibri"/>
        <family val="2"/>
        <scheme val="minor"/>
      </rPr>
      <t>/s)</t>
    </r>
  </si>
  <si>
    <r>
      <t>Pond In Q
(ft</t>
    </r>
    <r>
      <rPr>
        <vertAlign val="superscript"/>
        <sz val="9"/>
        <color theme="1"/>
        <rFont val="Calibri"/>
        <family val="2"/>
      </rPr>
      <t>3</t>
    </r>
    <r>
      <rPr>
        <sz val="9"/>
        <color theme="1"/>
        <rFont val="Calibri"/>
        <family val="2"/>
        <scheme val="minor"/>
      </rPr>
      <t>/s)</t>
    </r>
  </si>
  <si>
    <r>
      <t>Pond Out 
Q (ft</t>
    </r>
    <r>
      <rPr>
        <vertAlign val="superscript"/>
        <sz val="9"/>
        <color theme="1"/>
        <rFont val="Calibri"/>
        <family val="2"/>
      </rPr>
      <t>3</t>
    </r>
    <r>
      <rPr>
        <sz val="9"/>
        <color theme="1"/>
        <rFont val="Calibri"/>
        <family val="2"/>
        <scheme val="minor"/>
      </rPr>
      <t>/s)</t>
    </r>
  </si>
  <si>
    <r>
      <t>Total Post 
Q (ft</t>
    </r>
    <r>
      <rPr>
        <vertAlign val="superscript"/>
        <sz val="9"/>
        <color theme="1"/>
        <rFont val="Calibri"/>
        <family val="2"/>
      </rPr>
      <t>3</t>
    </r>
    <r>
      <rPr>
        <sz val="9"/>
        <color theme="1"/>
        <rFont val="Calibri"/>
        <family val="2"/>
        <scheme val="minor"/>
      </rPr>
      <t>/s)</t>
    </r>
  </si>
  <si>
    <t xml:space="preserve"> Design Drawings</t>
  </si>
  <si>
    <t xml:space="preserve"> H&amp;H Calculations</t>
  </si>
  <si>
    <t xml:space="preserve"> Drainage Basin Maps</t>
  </si>
  <si>
    <t>Drainage Area (acre):</t>
  </si>
  <si>
    <t>Owner's Information</t>
  </si>
  <si>
    <t xml:space="preserve"> Not Applicable</t>
  </si>
  <si>
    <t xml:space="preserve">Name: </t>
  </si>
  <si>
    <t xml:space="preserve">Address: </t>
  </si>
  <si>
    <t xml:space="preserve">Email: </t>
  </si>
  <si>
    <t xml:space="preserve">HOA Name: </t>
  </si>
  <si>
    <t xml:space="preserve">State: </t>
  </si>
  <si>
    <t xml:space="preserve">Zip Code: </t>
  </si>
  <si>
    <t xml:space="preserve">Phone: </t>
  </si>
  <si>
    <t xml:space="preserve">Title: </t>
  </si>
  <si>
    <t xml:space="preserve">Detail Attached: </t>
  </si>
  <si>
    <t>No</t>
  </si>
  <si>
    <t>Lat</t>
  </si>
  <si>
    <t>Long</t>
  </si>
  <si>
    <t>Lat &amp; Long</t>
  </si>
  <si>
    <r>
      <t>WQ</t>
    </r>
    <r>
      <rPr>
        <vertAlign val="subscript"/>
        <sz val="10"/>
        <color theme="1"/>
        <rFont val="Calibri"/>
        <family val="2"/>
        <scheme val="minor"/>
      </rPr>
      <t>v</t>
    </r>
    <r>
      <rPr>
        <sz val="10"/>
        <color theme="1"/>
        <rFont val="Calibri"/>
        <family val="2"/>
        <scheme val="minor"/>
      </rPr>
      <t>:</t>
    </r>
  </si>
  <si>
    <r>
      <t>WQ</t>
    </r>
    <r>
      <rPr>
        <vertAlign val="subscript"/>
        <sz val="11"/>
        <color theme="1"/>
        <rFont val="Calibri"/>
        <family val="2"/>
        <scheme val="minor"/>
      </rPr>
      <t>v</t>
    </r>
    <r>
      <rPr>
        <sz val="11"/>
        <color theme="1"/>
        <rFont val="Calibri"/>
        <family val="2"/>
        <scheme val="minor"/>
      </rPr>
      <t xml:space="preserve"> Required &gt; WQ</t>
    </r>
    <r>
      <rPr>
        <vertAlign val="subscript"/>
        <sz val="11"/>
        <color theme="1"/>
        <rFont val="Calibri"/>
        <family val="2"/>
        <scheme val="minor"/>
      </rPr>
      <t>v</t>
    </r>
    <r>
      <rPr>
        <sz val="11"/>
        <color theme="1"/>
        <rFont val="Calibri"/>
        <family val="2"/>
        <scheme val="minor"/>
      </rPr>
      <t xml:space="preserve"> Provided</t>
    </r>
  </si>
  <si>
    <t>WQv</t>
  </si>
  <si>
    <t>Pre Q</t>
  </si>
  <si>
    <t>Pond In Q</t>
  </si>
  <si>
    <t>Pre Q:</t>
  </si>
  <si>
    <t>Pond In Q:</t>
  </si>
  <si>
    <t>Montgomery</t>
  </si>
  <si>
    <t>Hoover</t>
  </si>
  <si>
    <t>Prattville</t>
  </si>
  <si>
    <t>Mobile</t>
  </si>
  <si>
    <t xml:space="preserve">Select City: </t>
  </si>
  <si>
    <t xml:space="preserve">Trash Rack: </t>
  </si>
  <si>
    <t xml:space="preserve">Bottom EL: </t>
  </si>
  <si>
    <t>Yes</t>
  </si>
  <si>
    <t xml:space="preserve">WQv Orifice: </t>
  </si>
  <si>
    <t xml:space="preserve">Outlet Pipe: </t>
  </si>
  <si>
    <t xml:space="preserve">Bottom EL.: </t>
  </si>
  <si>
    <t xml:space="preserve">Width: </t>
  </si>
  <si>
    <t xml:space="preserve">Diameter: </t>
  </si>
  <si>
    <t xml:space="preserve">Material: </t>
  </si>
  <si>
    <t xml:space="preserve">Shape: </t>
  </si>
  <si>
    <t xml:space="preserve">Length: </t>
  </si>
  <si>
    <t xml:space="preserve">Top EL.: </t>
  </si>
  <si>
    <t>Round</t>
  </si>
  <si>
    <t>Rectangle</t>
  </si>
  <si>
    <t>Trapezoid</t>
  </si>
  <si>
    <t>Square</t>
  </si>
  <si>
    <t xml:space="preserve"> Photographs</t>
  </si>
  <si>
    <t>Development Information:</t>
  </si>
  <si>
    <t xml:space="preserve">Date: </t>
  </si>
  <si>
    <t xml:space="preserve">Latitude: </t>
  </si>
  <si>
    <t xml:space="preserve">Longitude: </t>
  </si>
  <si>
    <t xml:space="preserve">Contact: </t>
  </si>
  <si>
    <t xml:space="preserve">Company: </t>
  </si>
  <si>
    <t xml:space="preserve">Signature: </t>
  </si>
  <si>
    <t xml:space="preserve">Comments: </t>
  </si>
  <si>
    <t xml:space="preserve">Select: </t>
  </si>
  <si>
    <t xml:space="preserve">Orifice: </t>
  </si>
  <si>
    <t xml:space="preserve">Crest EL: </t>
  </si>
  <si>
    <t xml:space="preserve">Attachments: </t>
  </si>
  <si>
    <t xml:space="preserve">Buildings / Structures: </t>
  </si>
  <si>
    <t xml:space="preserve">Driveways / Sidewalks: </t>
  </si>
  <si>
    <t xml:space="preserve">Roads: </t>
  </si>
  <si>
    <t xml:space="preserve">Parking: </t>
  </si>
  <si>
    <t xml:space="preserve">Other: </t>
  </si>
  <si>
    <t xml:space="preserve">Total PIA: </t>
  </si>
  <si>
    <t>Select either "Yes" or "No" by placing an "X" in the appropriate box.  Once an "X" is entered, the green highlight will be removed.</t>
  </si>
  <si>
    <t>Automated Review Checks:  Once information and data are entered into the form, the form will check the information entered and identify any potential issues or concerns.  Prior to printing the form, all automated comments shall be resolved.</t>
  </si>
  <si>
    <t>Automated Comments</t>
  </si>
  <si>
    <t>Form 3C - Underground Detention
As-Built Certification Form</t>
  </si>
  <si>
    <t xml:space="preserve"> Soils Data</t>
  </si>
  <si>
    <t xml:space="preserve"> Manufacturer Data</t>
  </si>
  <si>
    <t xml:space="preserve"> Maintenance Plan</t>
  </si>
  <si>
    <t>Underground Detention</t>
  </si>
  <si>
    <t xml:space="preserve">Detention Type: </t>
  </si>
  <si>
    <t xml:space="preserve">Hydrologic Soil Group: </t>
  </si>
  <si>
    <t xml:space="preserve"> Detention w/ Infiltration</t>
  </si>
  <si>
    <t xml:space="preserve"> A</t>
  </si>
  <si>
    <t xml:space="preserve"> B</t>
  </si>
  <si>
    <t xml:space="preserve"> C</t>
  </si>
  <si>
    <t xml:space="preserve"> D</t>
  </si>
  <si>
    <t xml:space="preserve">Water Table Depth: </t>
  </si>
  <si>
    <t xml:space="preserve">Saturated Hydraulic Conductivity: </t>
  </si>
  <si>
    <t xml:space="preserve"> Field Test Performed? </t>
  </si>
  <si>
    <t>in/hr</t>
  </si>
  <si>
    <t xml:space="preserve"> Pipe System:</t>
  </si>
  <si>
    <t xml:space="preserve">Height: </t>
  </si>
  <si>
    <t xml:space="preserve">Inv EL: </t>
  </si>
  <si>
    <t xml:space="preserve"> Manufactured System:</t>
  </si>
  <si>
    <t xml:space="preserve"> Detention</t>
  </si>
  <si>
    <t xml:space="preserve"> ADS</t>
  </si>
  <si>
    <t xml:space="preserve"> Contech</t>
  </si>
  <si>
    <t xml:space="preserve"> Other:</t>
  </si>
  <si>
    <t xml:space="preserve">Type: </t>
  </si>
  <si>
    <r>
      <t>ft</t>
    </r>
    <r>
      <rPr>
        <vertAlign val="superscript"/>
        <sz val="10"/>
        <color theme="1"/>
        <rFont val="Calibri"/>
        <family val="2"/>
        <scheme val="minor"/>
      </rPr>
      <t>3</t>
    </r>
  </si>
  <si>
    <t xml:space="preserve">Installed Volume: </t>
  </si>
  <si>
    <t xml:space="preserve">Pretreatment: </t>
  </si>
  <si>
    <t xml:space="preserve">Inlet Filters: </t>
  </si>
  <si>
    <t xml:space="preserve">Stone Base: </t>
  </si>
  <si>
    <t xml:space="preserve">Chamber Height: </t>
  </si>
  <si>
    <t xml:space="preserve">Stone Above Chamber: </t>
  </si>
  <si>
    <t xml:space="preserve">Compacted Backfill: </t>
  </si>
  <si>
    <t xml:space="preserve">Finished Grade: </t>
  </si>
  <si>
    <t>Depth</t>
  </si>
  <si>
    <t>Bottom EL</t>
  </si>
  <si>
    <t>Top EL</t>
  </si>
  <si>
    <t xml:space="preserve">Isolator Row Manhole: </t>
  </si>
  <si>
    <t>No. Rows</t>
  </si>
  <si>
    <t>ea</t>
  </si>
  <si>
    <t>Diameter</t>
  </si>
  <si>
    <t xml:space="preserve"> Underdrain Pipe(s)</t>
  </si>
  <si>
    <t>Inspection Port(s)</t>
  </si>
  <si>
    <t xml:space="preserve"> System Layout</t>
  </si>
  <si>
    <t xml:space="preserve"> System Cross Section</t>
  </si>
  <si>
    <t xml:space="preserve"> Chamber Specs</t>
  </si>
  <si>
    <t xml:space="preserve">No. Ports: </t>
  </si>
  <si>
    <t>Isolator</t>
  </si>
  <si>
    <t>Chamber</t>
  </si>
  <si>
    <t>Discharge Summary</t>
  </si>
  <si>
    <r>
      <t>In Q
(ft</t>
    </r>
    <r>
      <rPr>
        <vertAlign val="superscript"/>
        <sz val="8"/>
        <color theme="1"/>
        <rFont val="Calibri"/>
        <family val="2"/>
      </rPr>
      <t>3</t>
    </r>
    <r>
      <rPr>
        <sz val="10"/>
        <color theme="1"/>
        <rFont val="Calibri"/>
        <family val="2"/>
        <scheme val="minor"/>
      </rPr>
      <t>/s)</t>
    </r>
  </si>
  <si>
    <r>
      <t>Out Q 
(ft</t>
    </r>
    <r>
      <rPr>
        <vertAlign val="superscript"/>
        <sz val="8"/>
        <color theme="1"/>
        <rFont val="Calibri"/>
        <family val="2"/>
      </rPr>
      <t>3</t>
    </r>
    <r>
      <rPr>
        <sz val="10"/>
        <color theme="1"/>
        <rFont val="Calibri"/>
        <family val="2"/>
        <scheme val="minor"/>
      </rPr>
      <t>/s)</t>
    </r>
  </si>
  <si>
    <t>ES Tot</t>
  </si>
  <si>
    <t xml:space="preserve">No. Rows: </t>
  </si>
  <si>
    <t xml:space="preserve">Inv. EL: </t>
  </si>
  <si>
    <t>Perform a field survey of the constructed underground detention system; and,</t>
  </si>
  <si>
    <t>Discharge Summary:</t>
  </si>
  <si>
    <r>
      <t>In Q
(ft</t>
    </r>
    <r>
      <rPr>
        <vertAlign val="superscript"/>
        <sz val="9"/>
        <color theme="1"/>
        <rFont val="Calibri"/>
        <family val="2"/>
      </rPr>
      <t>3</t>
    </r>
    <r>
      <rPr>
        <sz val="9"/>
        <color theme="1"/>
        <rFont val="Calibri"/>
        <family val="2"/>
        <scheme val="minor"/>
      </rPr>
      <t>/s)</t>
    </r>
  </si>
  <si>
    <r>
      <t>Out Q 
(ft</t>
    </r>
    <r>
      <rPr>
        <vertAlign val="superscript"/>
        <sz val="9"/>
        <color theme="1"/>
        <rFont val="Calibri"/>
        <family val="2"/>
      </rPr>
      <t>3</t>
    </r>
    <r>
      <rPr>
        <sz val="9"/>
        <color theme="1"/>
        <rFont val="Calibri"/>
        <family val="2"/>
        <scheme val="minor"/>
      </rPr>
      <t>/s)</t>
    </r>
  </si>
  <si>
    <t>This is a required field.  Place an "X" in the appropriate box and the green highlight will be removed.  In some cases, the selection is optional.  Once an option is completed, additional fields will be highlighted green and in some fields the green highlight will be removed.</t>
  </si>
  <si>
    <t>Once the Design, As-built, or Inspection Forms are completed, there should be no green, yellow, or orange highlighted fields.</t>
  </si>
  <si>
    <t>The Supplemental Instructions provide additional guidance and design standards.</t>
  </si>
  <si>
    <t>General overview of the underground detention system</t>
  </si>
  <si>
    <t>Location where the underground detention system discharges into receiving stream, culvert, or channel</t>
  </si>
  <si>
    <t>Revision Date:</t>
  </si>
  <si>
    <t>Emerg. Spillway</t>
  </si>
  <si>
    <t>Jefferson</t>
  </si>
  <si>
    <t>Velocity
(ft/s)</t>
  </si>
  <si>
    <t>Velocity:</t>
  </si>
  <si>
    <t>Effective Date:</t>
  </si>
  <si>
    <t>1 February 2020</t>
  </si>
  <si>
    <t>1 October 2020</t>
  </si>
  <si>
    <t>1 October 2015</t>
  </si>
  <si>
    <t>1 July 2018</t>
  </si>
  <si>
    <t>Type:</t>
  </si>
  <si>
    <t>City</t>
  </si>
  <si>
    <t>County</t>
  </si>
  <si>
    <t>Maintenance Agreement:</t>
  </si>
  <si>
    <t xml:space="preserve"> Covenant</t>
  </si>
  <si>
    <t>Entity Type:</t>
  </si>
  <si>
    <t>Provides the required water quality volume (WQv);</t>
  </si>
  <si>
    <t xml:space="preserve">Post-development runoff mimics pre-development hydrology to the maximum extent practicable (MEP). </t>
  </si>
  <si>
    <t>By affixing my professional seal and signature on this form, I hereby certify that the underground detention system:</t>
  </si>
  <si>
    <t>Velocity</t>
  </si>
  <si>
    <t>By affixing my professional seal and signature on this form, I hereby certify that the underground detention system has been constructed in accordance with the approved design.  I further certify that the drainage areas shown in the approved hydrology and hydraulic (H&amp;H) calculations do in fact drain into the underground detention system and that the post-development runoff mimics pre-development hydrology to the maximum extent practicable (MEP).</t>
  </si>
  <si>
    <t xml:space="preserve"> As-Built Survey Drawing(s)</t>
  </si>
  <si>
    <t>Printing the form may require some adjustments to the print settings for the printer being used.</t>
  </si>
  <si>
    <t>Home Owners Association (HOA) Information</t>
  </si>
  <si>
    <t>The calculation methodology shall utilize the National Resource Conservation Resources (NRCS)</t>
  </si>
  <si>
    <t>Urban Hydrology for Small Watersheds Technical Release 55 (TR-55) or equivalent as approved</t>
  </si>
  <si>
    <t>All applicable developments shall be responsible for ensuring that post-development hydrology mimics</t>
  </si>
  <si>
    <t>will not adversely impact and/or cause flooding of structures within the development;</t>
  </si>
  <si>
    <t>Filtration system for the WQv Orifice shall allow the volume of stormwater associated with the WQv</t>
  </si>
  <si>
    <t>areas, proposed drainage areas, time of concentration, curve number, pre-development peak</t>
  </si>
  <si>
    <t>discharges, post-development peak discharges, outlet structure geometry, emergency spillway</t>
  </si>
  <si>
    <t>geometry, pond stage-area-storage summary, pond discharge summary, inflow and outflow</t>
  </si>
  <si>
    <t>hydrographs, and outlet pipe velocities.</t>
  </si>
  <si>
    <t>the development;</t>
  </si>
  <si>
    <t>Drainage areas shown in the hydrology and hydraulic (H&amp;H) calculations drain into the underground detention</t>
  </si>
  <si>
    <t>system; and,</t>
  </si>
  <si>
    <t xml:space="preserve">Site features to include but not limited to roads, rights-of-way, property lines, driveways, buildings, </t>
  </si>
  <si>
    <t>parking areas, fences, retaining walls, dumpster pads, etc.</t>
  </si>
  <si>
    <t>Detail of the outlet structure showing elevations and dimensions of multi-stage riser, orifices, weirs,</t>
  </si>
  <si>
    <t>outlet pipe, WQ filter, etc.</t>
  </si>
  <si>
    <t>Use the as-built survey data to complete Form 3C – Underground Detention Pond As-built</t>
  </si>
  <si>
    <t>Certification Form;</t>
  </si>
  <si>
    <t>Current Logo</t>
  </si>
  <si>
    <t>This is a required field.  Once a number or text is entered, the green highlight will be removed.</t>
  </si>
  <si>
    <t xml:space="preserve">None: </t>
  </si>
  <si>
    <t>Elevation:</t>
  </si>
  <si>
    <t>Max Elev.
(ft)</t>
  </si>
  <si>
    <t>City:</t>
  </si>
  <si>
    <t>Comments?</t>
  </si>
  <si>
    <t>Permit Type:</t>
  </si>
  <si>
    <t>Max Velocity:</t>
  </si>
  <si>
    <t>Lookup Table</t>
  </si>
  <si>
    <t>Engineering or Building No.</t>
  </si>
  <si>
    <t>V-notch</t>
  </si>
  <si>
    <t>Dia./Width/Deg</t>
  </si>
  <si>
    <t>Height</t>
  </si>
  <si>
    <t>Max Velocity</t>
  </si>
  <si>
    <t>Freeboard  &lt;  1.0 ft</t>
  </si>
  <si>
    <t>Emergency Spillway Freeboard:</t>
  </si>
  <si>
    <t>Post &lt; 0.5</t>
  </si>
  <si>
    <t>Complete Design Form with the required design information.  Once the Design Form is completed, most of the Design section of the As-built Form will be prepopulated.</t>
  </si>
  <si>
    <t>Use the drop down list to select an orifice or weir.</t>
  </si>
  <si>
    <t>Will not adversely impact and/or cause flooding of structures within the development and downstream of</t>
  </si>
  <si>
    <t xml:space="preserve">Weir: </t>
  </si>
  <si>
    <t>Rainfall depths were obtained from NOAA Atlas 14, Volume 9, Version 2.</t>
  </si>
  <si>
    <t>Outlet Control Structure</t>
  </si>
  <si>
    <t xml:space="preserve"> NA</t>
  </si>
  <si>
    <t>Page 5 of 5</t>
  </si>
  <si>
    <t>Page 4 of 5</t>
  </si>
  <si>
    <t>Page 3 of 5</t>
  </si>
  <si>
    <t>Page 2 of 5</t>
  </si>
  <si>
    <t>Page 1 of 5</t>
  </si>
  <si>
    <t>No. Taken</t>
  </si>
  <si>
    <t>Date</t>
  </si>
  <si>
    <t>Isolator Row Manhole</t>
  </si>
  <si>
    <t xml:space="preserve">City: </t>
  </si>
  <si>
    <t xml:space="preserve">Contact Name: </t>
  </si>
  <si>
    <t xml:space="preserve">Seal: </t>
  </si>
  <si>
    <t xml:space="preserve"> Cultec</t>
  </si>
  <si>
    <t xml:space="preserve">  Prinsco</t>
  </si>
  <si>
    <t>Inspection Manholes(s)</t>
  </si>
  <si>
    <t xml:space="preserve">No. : Manholes: </t>
  </si>
  <si>
    <t>Total Volume</t>
  </si>
  <si>
    <t>Total Length</t>
  </si>
  <si>
    <t xml:space="preserve">Isolator Rows: </t>
  </si>
  <si>
    <t xml:space="preserve">Chamber Rows: </t>
  </si>
  <si>
    <t xml:space="preserve">Total Installed System Volume: </t>
  </si>
  <si>
    <t>ENG No.</t>
  </si>
  <si>
    <t xml:space="preserve">Total Stone Volume: </t>
  </si>
  <si>
    <t xml:space="preserve">Total Length: </t>
  </si>
  <si>
    <t xml:space="preserve">Total Volume: </t>
  </si>
  <si>
    <t>f.</t>
  </si>
  <si>
    <t>g.</t>
  </si>
  <si>
    <t>Underground detention system components during construciton</t>
  </si>
  <si>
    <t xml:space="preserve">Insp Report Due: </t>
  </si>
  <si>
    <t>30 Septbember</t>
  </si>
  <si>
    <t>1 September</t>
  </si>
  <si>
    <t>Installation of and underground detention system shall not adversely impact and/or cause flooding</t>
  </si>
  <si>
    <t>of properties located within, upstream, and/or downstream of the development;</t>
  </si>
  <si>
    <t>A stormwater pathway (i.e. piped storm sewer, overland flow, etc.) within the development shall</t>
  </si>
  <si>
    <t>be provided to convey the discharge resulting from a 100-year, 24-hour storm event in a manner that</t>
  </si>
  <si>
    <t>to drain slowly from the underground detention system within a 48-hour period;</t>
  </si>
  <si>
    <t>The principal spillway for an underground detention system shall be sized to convey the 100-year,</t>
  </si>
  <si>
    <t>24-hour storm event;</t>
  </si>
  <si>
    <t>H&amp;H studies for the underground detention system shall include model network, existing drainage</t>
  </si>
  <si>
    <t xml:space="preserve">WQ Filter: </t>
  </si>
  <si>
    <t>Outfall to receiving stream / storm sewer</t>
  </si>
  <si>
    <t>Insp Report Due:</t>
  </si>
  <si>
    <t>Arch</t>
  </si>
  <si>
    <t>Elliptical</t>
  </si>
  <si>
    <t>(50-yr)</t>
  </si>
  <si>
    <t>Storm:</t>
  </si>
  <si>
    <t>Storms:</t>
  </si>
  <si>
    <t>2, 5, 10, 25, 50, and 100</t>
  </si>
  <si>
    <t>2, 5, 10, and 25</t>
  </si>
  <si>
    <r>
      <t>Total Post Q is &lt; -0.50 ft</t>
    </r>
    <r>
      <rPr>
        <vertAlign val="superscript"/>
        <sz val="10.8"/>
        <color theme="1"/>
        <rFont val="Calibri"/>
        <family val="2"/>
      </rPr>
      <t>3</t>
    </r>
    <r>
      <rPr>
        <sz val="11"/>
        <color theme="1"/>
        <rFont val="Calibri"/>
        <family val="2"/>
        <scheme val="minor"/>
      </rPr>
      <t>/s of Pre Q</t>
    </r>
  </si>
  <si>
    <t>The Master Plan shall include the following information:</t>
  </si>
  <si>
    <t>Property boundaries</t>
  </si>
  <si>
    <t>Conceptual lot layout by use type (i.e. residential, commercial, open space, etc.)</t>
  </si>
  <si>
    <t>Proposed roads</t>
  </si>
  <si>
    <t xml:space="preserve"> Master Plan</t>
  </si>
  <si>
    <t xml:space="preserve">Select Development Type: </t>
  </si>
  <si>
    <t xml:space="preserve"> Residential</t>
  </si>
  <si>
    <t xml:space="preserve">Number of Phases: </t>
  </si>
  <si>
    <t xml:space="preserve"> Final Plat</t>
  </si>
  <si>
    <t xml:space="preserve"> Commercial</t>
  </si>
  <si>
    <t xml:space="preserve">Number of Lots: </t>
  </si>
  <si>
    <t>Will all Phases or Lots be a member of the association?</t>
  </si>
  <si>
    <t xml:space="preserve">Select Units: </t>
  </si>
  <si>
    <t xml:space="preserve"> ac</t>
  </si>
  <si>
    <t xml:space="preserve"> sq-ft</t>
  </si>
  <si>
    <t>Imp. Area</t>
  </si>
  <si>
    <t xml:space="preserve">   Discharges to Pond?</t>
  </si>
  <si>
    <t>Pond</t>
  </si>
  <si>
    <t>%</t>
  </si>
  <si>
    <t xml:space="preserve">Total: </t>
  </si>
  <si>
    <t>Page 1 of 2</t>
  </si>
  <si>
    <t>Page 2 of 2</t>
  </si>
  <si>
    <t>Form 2C.1 - Underground Detention
Design Form</t>
  </si>
  <si>
    <t>Form 2C.2 - Underground Detention
Design Form Attachment</t>
  </si>
  <si>
    <t>By affixing my professional seal and signature on this form, I hereby certify that the proposed underground detention system</t>
  </si>
  <si>
    <t>was designed to accommodate the Phases and/or Lots included in this attachment.</t>
  </si>
  <si>
    <t>Location of underground detention system</t>
  </si>
  <si>
    <t>Slope</t>
  </si>
  <si>
    <r>
      <t>Peak Discharge (ft</t>
    </r>
    <r>
      <rPr>
        <vertAlign val="superscript"/>
        <sz val="8"/>
        <color theme="1"/>
        <rFont val="Calibri"/>
        <family val="2"/>
      </rPr>
      <t>3</t>
    </r>
    <r>
      <rPr>
        <sz val="10"/>
        <color theme="1"/>
        <rFont val="Calibri"/>
        <family val="2"/>
        <scheme val="minor"/>
      </rPr>
      <t>/s)</t>
    </r>
  </si>
  <si>
    <t xml:space="preserve">Mass Grading? </t>
  </si>
  <si>
    <t xml:space="preserve">Structural fill? </t>
  </si>
  <si>
    <t>Is the underground detention system located on a separate lot?</t>
  </si>
  <si>
    <t>Have post-construction CNs been adjusted to account for mass grading?</t>
  </si>
  <si>
    <t>Design Questions</t>
  </si>
  <si>
    <t>Gas easement?</t>
  </si>
  <si>
    <t xml:space="preserve">Supporting Documents Attached?  </t>
  </si>
  <si>
    <t>Power easement?</t>
  </si>
  <si>
    <t>Sanitary sewer easement?</t>
  </si>
  <si>
    <t>Water easement?</t>
  </si>
  <si>
    <t>Telecommunications easement?</t>
  </si>
  <si>
    <t>Railroad rights-of-way?</t>
  </si>
  <si>
    <t>ALDOT rights-of-way?</t>
  </si>
  <si>
    <t>Streams and/or wetlands?</t>
  </si>
  <si>
    <t>Floodplain?</t>
  </si>
  <si>
    <t>Other?</t>
  </si>
  <si>
    <t>Flooding</t>
  </si>
  <si>
    <t>Will the underground detention system be maintained by an association?</t>
  </si>
  <si>
    <t>Total</t>
  </si>
  <si>
    <r>
      <t>Photographs</t>
    </r>
    <r>
      <rPr>
        <sz val="10"/>
        <color theme="1"/>
        <rFont val="Calibri"/>
        <family val="2"/>
        <scheme val="minor"/>
      </rPr>
      <t xml:space="preserve"> </t>
    </r>
  </si>
  <si>
    <t>Does the project drain to an area of known flooding?</t>
  </si>
  <si>
    <t xml:space="preserve">Does the project drain onto an adjacent property? </t>
  </si>
  <si>
    <t>Adj. Property</t>
  </si>
  <si>
    <t>General design standards and requirements shall be as follows:</t>
  </si>
  <si>
    <t xml:space="preserve">No. of Isolator Row Manholes: </t>
  </si>
  <si>
    <t>ID</t>
  </si>
  <si>
    <t>Sump Depth</t>
  </si>
  <si>
    <t xml:space="preserve">Manifold Pipe? </t>
  </si>
  <si>
    <t xml:space="preserve"> System Layout (cont)</t>
  </si>
  <si>
    <t>----------  Manifold  ----------</t>
  </si>
  <si>
    <t>No. IRM</t>
  </si>
  <si>
    <t>25-yr Pre</t>
  </si>
  <si>
    <t xml:space="preserve">Design Form Date: </t>
  </si>
  <si>
    <t>31 December</t>
  </si>
  <si>
    <t>As-Built does not match Design, provide a reason in the Comments section</t>
  </si>
  <si>
    <t>Example components of a manufactured system is provided below for information only.</t>
  </si>
  <si>
    <t>An underground detention system shall not be located within a floodplain or floodway;</t>
  </si>
  <si>
    <t>for water quality?</t>
  </si>
  <si>
    <t>Hydrodynamic Separator provided</t>
  </si>
  <si>
    <t>Form 3E Attached?</t>
  </si>
  <si>
    <t xml:space="preserve">No.: </t>
  </si>
  <si>
    <t>Caption, date, and/or description on all photographs</t>
  </si>
  <si>
    <t>*Inspection port(s)</t>
  </si>
  <si>
    <t>*Isolator row manhole(s)</t>
  </si>
  <si>
    <t>*Manifold(s)</t>
  </si>
  <si>
    <t>*Manifold rows</t>
  </si>
  <si>
    <t>*Isolator rows</t>
  </si>
  <si>
    <t>*Chamber rows</t>
  </si>
  <si>
    <t>*Underdrain system</t>
  </si>
  <si>
    <t>*Photographs shall be taken during construction of the underground detention system</t>
  </si>
  <si>
    <t>Location of the underground detention components (i.e. isolator rows, chamber rows, manifold, under drain,</t>
  </si>
  <si>
    <t>inspection ports, etc.), contours, spot elevations, outlet structure, outlet pipe, and outlet protection.</t>
  </si>
  <si>
    <t>Emergency spillway and discharge location, if applicable</t>
  </si>
  <si>
    <t>Caption identifying the date, location, and description of the photograph</t>
  </si>
  <si>
    <t>All required photographs are not provided</t>
  </si>
  <si>
    <t>Photographs:</t>
  </si>
  <si>
    <t>Does the underground detention discharge into an existing storm sewer (i.e. pipe, concrete swale, etc.)?</t>
  </si>
  <si>
    <t>Will future development phases discharge into the underground detention?  Complete Form 2C.2.</t>
  </si>
  <si>
    <t>Form 2C.2 - Underground Detention Design Form Attachment is attached?</t>
  </si>
  <si>
    <t>Will any components of the underground detention be constructed or impact any of the following?</t>
  </si>
  <si>
    <t>No. Storms:</t>
  </si>
  <si>
    <t>Known Flooding Req:</t>
  </si>
  <si>
    <t>T-Shape</t>
  </si>
  <si>
    <t>Stage-Area-Storage Summary</t>
  </si>
  <si>
    <t>Proposed</t>
  </si>
  <si>
    <t>Existing</t>
  </si>
  <si>
    <t>2.</t>
  </si>
  <si>
    <t>If a phase or lot has already been constructed, enter the amount of impervious area in the Existing Imp. Area column.</t>
  </si>
  <si>
    <t>Known Flooding Storm:</t>
  </si>
  <si>
    <t>Adj Property Req:</t>
  </si>
  <si>
    <t>Adj Property Storm:</t>
  </si>
  <si>
    <t>Req?</t>
  </si>
  <si>
    <t>Storm</t>
  </si>
  <si>
    <t>Q Lookup</t>
  </si>
  <si>
    <t>Pre Q Lookup Table</t>
  </si>
  <si>
    <t>Property</t>
  </si>
  <si>
    <t>Outlet control structure &amp; WQv filter</t>
  </si>
  <si>
    <t>*General Overview (bedding, chambers, etc.)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</si>
</sst>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64" formatCode="[$-409]d\-mmm\-yy;@"/>
    <numFmt numFmtId="165" formatCode="0.000000"/>
    <numFmt numFmtId="166" formatCode="0."/>
    <numFmt numFmtId="167" formatCode="#,##0.000000"/>
    <numFmt numFmtId="168" formatCode="[$-409]d\ mmmm\ yyyy;@"/>
    <numFmt numFmtId="169" formatCode="[$-409]dd\ mmmm\ yyyy;@"/>
    <numFmt numFmtId="170" formatCode="[&lt;=9999999]###\-####;\(###\)\ ###\-####"/>
    <numFmt numFmtId="171" formatCode="\-0.000000"/>
    <numFmt numFmtId="172" formatCode="[$-409]mmmm\ d\,\ yyyy;@"/>
    <numFmt numFmtId="173" formatCode="\-#,##0.000000"/>
    <numFmt numFmtId="174" formatCode="#,##0.000"/>
  </numFmts>
  <fonts count="31" x14ac:knownFonts="1">
    <font>
      <sz val="11"/>
      <color theme="1"/>
      <name val="Calibri"/>
      <family val="2"/>
      <scheme val="minor"/>
    </font>
    <font>
      <b/>
      <u/>
      <sz val="12"/>
      <color theme="1"/>
      <name val="Calibri"/>
      <family val="2"/>
      <scheme val="minor"/>
    </font>
    <font>
      <b/>
      <sz val="18"/>
      <color theme="1"/>
      <name val="Calibri"/>
      <family val="2"/>
      <scheme val="minor"/>
    </font>
    <font>
      <sz val="10"/>
      <color theme="1"/>
      <name val="Calibri"/>
      <family val="2"/>
      <scheme val="minor"/>
    </font>
    <font>
      <vertAlign val="subscript"/>
      <sz val="10"/>
      <color theme="1"/>
      <name val="Calibri"/>
      <family val="2"/>
    </font>
    <font>
      <b/>
      <sz val="10"/>
      <color theme="1"/>
      <name val="Calibri"/>
      <family val="2"/>
      <scheme val="minor"/>
    </font>
    <font>
      <vertAlign val="superscript"/>
      <sz val="10"/>
      <color theme="1"/>
      <name val="Calibri"/>
      <family val="2"/>
    </font>
    <font>
      <vertAlign val="superscript"/>
      <sz val="8"/>
      <color theme="1"/>
      <name val="Calibri"/>
      <family val="2"/>
    </font>
    <font>
      <u/>
      <sz val="10"/>
      <color theme="1"/>
      <name val="Calibri"/>
      <family val="2"/>
      <scheme val="minor"/>
    </font>
    <font>
      <b/>
      <sz val="12"/>
      <color theme="1"/>
      <name val="Calibri"/>
      <family val="2"/>
      <scheme val="minor"/>
    </font>
    <font>
      <vertAlign val="subscript"/>
      <sz val="15"/>
      <color theme="1"/>
      <name val="Calibri"/>
      <family val="2"/>
    </font>
    <font>
      <u/>
      <sz val="11"/>
      <color theme="10"/>
      <name val="Calibri"/>
      <family val="2"/>
      <scheme val="minor"/>
    </font>
    <font>
      <b/>
      <u/>
      <sz val="10"/>
      <color theme="1"/>
      <name val="Calibri"/>
      <family val="2"/>
      <scheme val="minor"/>
    </font>
    <font>
      <vertAlign val="subscript"/>
      <sz val="11"/>
      <color theme="1"/>
      <name val="Calibri"/>
      <family val="2"/>
      <scheme val="minor"/>
    </font>
    <font>
      <b/>
      <u/>
      <sz val="16"/>
      <color theme="1"/>
      <name val="Calibri"/>
      <family val="2"/>
      <scheme val="minor"/>
    </font>
    <font>
      <sz val="12"/>
      <color theme="1"/>
      <name val="Calibri"/>
      <family val="2"/>
      <scheme val="minor"/>
    </font>
    <font>
      <u/>
      <sz val="12"/>
      <color theme="1"/>
      <name val="Calibri"/>
      <family val="2"/>
      <scheme val="minor"/>
    </font>
    <font>
      <sz val="11"/>
      <color theme="1"/>
      <name val="Calibri"/>
      <family val="2"/>
    </font>
    <font>
      <sz val="9"/>
      <color theme="1"/>
      <name val="Calibri"/>
      <family val="2"/>
      <scheme val="minor"/>
    </font>
    <font>
      <vertAlign val="superscript"/>
      <sz val="9"/>
      <color theme="1"/>
      <name val="Calibri"/>
      <family val="2"/>
    </font>
    <font>
      <vertAlign val="subscript"/>
      <sz val="10"/>
      <color theme="1"/>
      <name val="Calibri"/>
      <family val="2"/>
      <scheme val="minor"/>
    </font>
    <font>
      <sz val="14"/>
      <color theme="1"/>
      <name val="Calibri"/>
      <family val="2"/>
      <scheme val="minor"/>
    </font>
    <font>
      <vertAlign val="superscript"/>
      <sz val="10"/>
      <color theme="1"/>
      <name val="Calibri"/>
      <family val="2"/>
      <scheme val="minor"/>
    </font>
    <font>
      <sz val="8"/>
      <name val="Calibri"/>
      <family val="2"/>
      <scheme val="minor"/>
    </font>
    <font>
      <sz val="10"/>
      <color theme="1"/>
      <name val="Calibri"/>
      <family val="2"/>
    </font>
    <font>
      <sz val="9"/>
      <color indexed="81"/>
      <name val="Tahoma"/>
      <family val="2"/>
    </font>
    <font>
      <b/>
      <sz val="9"/>
      <color indexed="81"/>
      <name val="Tahoma"/>
      <family val="2"/>
    </font>
    <font>
      <vertAlign val="superscript"/>
      <sz val="10.8"/>
      <color theme="1"/>
      <name val="Calibri"/>
      <family val="2"/>
    </font>
    <font>
      <b/>
      <sz val="11"/>
      <color theme="1"/>
      <name val="Calibri"/>
      <family val="2"/>
      <scheme val="minor"/>
    </font>
    <font>
      <u/>
      <sz val="10"/>
      <color theme="10"/>
      <name val="Calibri"/>
      <family val="2"/>
      <scheme val="minor"/>
    </font>
    <font>
      <sz val="11"/>
      <color theme="1"/>
      <name val="Calibri"/>
      <family val="2"/>
      <scheme val="minor"/>
    </font>
  </fonts>
  <fills count="9">
    <fill>
      <patternFill patternType="none"/>
    </fill>
    <fill>
      <patternFill patternType="gray125"/>
    </fill>
    <fill>
      <patternFill patternType="solid">
        <fgColor theme="7" tint="0.59996337778862885"/>
        <bgColor indexed="64"/>
      </patternFill>
    </fill>
    <fill>
      <patternFill patternType="solid">
        <fgColor theme="8" tint="0.59996337778862885"/>
        <bgColor indexed="64"/>
      </patternFill>
    </fill>
    <fill>
      <patternFill patternType="solid">
        <fgColor theme="8" tint="0.59999389629810485"/>
        <bgColor indexed="64"/>
      </patternFill>
    </fill>
    <fill>
      <patternFill patternType="solid">
        <fgColor theme="5" tint="0.59999389629810485"/>
        <bgColor indexed="64"/>
      </patternFill>
    </fill>
    <fill>
      <patternFill patternType="solid">
        <fgColor theme="0" tint="-0.14996795556505021"/>
        <bgColor indexed="64"/>
      </patternFill>
    </fill>
    <fill>
      <patternFill patternType="solid">
        <fgColor rgb="FFFFFFCC"/>
        <bgColor indexed="64"/>
      </patternFill>
    </fill>
    <fill>
      <patternFill patternType="solid">
        <fgColor theme="2" tint="-9.9948118533890809E-2"/>
        <bgColor indexed="64"/>
      </patternFill>
    </fill>
  </fills>
  <borders count="18">
    <border>
      <left/>
      <right/>
      <top/>
      <bottom/>
      <diagonal/>
    </border>
    <border>
      <left/>
      <right/>
      <top/>
      <bottom style="thin">
        <color auto="1"/>
      </bottom>
      <diagonal/>
    </border>
    <border>
      <left/>
      <right/>
      <top style="thin">
        <color auto="1"/>
      </top>
      <bottom style="thin">
        <color auto="1"/>
      </bottom>
      <diagonal/>
    </border>
    <border>
      <left/>
      <right/>
      <top style="thin">
        <color auto="1"/>
      </top>
      <bottom/>
      <diagonal/>
    </border>
    <border>
      <left/>
      <right/>
      <top style="thin">
        <color auto="1"/>
      </top>
      <bottom style="double">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ck">
        <color auto="1"/>
      </left>
      <right/>
      <top/>
      <bottom/>
      <diagonal/>
    </border>
    <border>
      <left/>
      <right style="thick">
        <color auto="1"/>
      </right>
      <top/>
      <bottom/>
      <diagonal/>
    </border>
    <border>
      <left style="thin">
        <color indexed="64"/>
      </left>
      <right style="thin">
        <color indexed="64"/>
      </right>
      <top style="thin">
        <color indexed="64"/>
      </top>
      <bottom style="thin">
        <color indexed="64"/>
      </bottom>
      <diagonal/>
    </border>
    <border>
      <left style="hair">
        <color auto="1"/>
      </left>
      <right style="hair">
        <color auto="1"/>
      </right>
      <top style="hair">
        <color auto="1"/>
      </top>
      <bottom style="hair">
        <color auto="1"/>
      </bottom>
      <diagonal/>
    </border>
    <border>
      <left style="thin">
        <color indexed="64"/>
      </left>
      <right style="thin">
        <color indexed="64"/>
      </right>
      <top/>
      <bottom style="thin">
        <color indexed="64"/>
      </bottom>
      <diagonal/>
    </border>
    <border>
      <left style="thin">
        <color auto="1"/>
      </left>
      <right/>
      <top style="thin">
        <color auto="1"/>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1" fillId="0" borderId="0" applyNumberFormat="0" applyFill="0" applyBorder="0" applyAlignment="0" applyProtection="0"/>
    <xf numFmtId="9" fontId="30" fillId="0" borderId="0" applyFont="0" applyFill="0" applyBorder="0" applyAlignment="0" applyProtection="0"/>
  </cellStyleXfs>
  <cellXfs count="253">
    <xf numFmtId="0" fontId="0" fillId="0" borderId="0" xfId="0"/>
    <xf numFmtId="0" fontId="1" fillId="0" borderId="0" xfId="0" applyFont="1" applyAlignment="1">
      <alignment vertical="center"/>
    </xf>
    <xf numFmtId="0" fontId="3" fillId="0" borderId="0" xfId="0" applyFont="1" applyAlignment="1">
      <alignment horizontal="right" vertical="center"/>
    </xf>
    <xf numFmtId="0" fontId="5" fillId="0" borderId="0" xfId="0" applyFont="1" applyAlignment="1">
      <alignment vertical="center" wrapText="1"/>
    </xf>
    <xf numFmtId="0" fontId="3" fillId="0" borderId="0" xfId="0" applyFont="1" applyAlignment="1">
      <alignment horizontal="center" vertical="center"/>
    </xf>
    <xf numFmtId="0" fontId="9" fillId="0" borderId="0" xfId="0" applyFont="1" applyAlignment="1">
      <alignment vertical="center"/>
    </xf>
    <xf numFmtId="4" fontId="3" fillId="0" borderId="0" xfId="0" applyNumberFormat="1" applyFont="1" applyAlignment="1" applyProtection="1">
      <alignment vertical="center"/>
      <protection hidden="1"/>
    </xf>
    <xf numFmtId="0" fontId="3" fillId="0" borderId="0" xfId="0" applyFont="1" applyAlignment="1" applyProtection="1">
      <alignment vertical="center"/>
      <protection hidden="1"/>
    </xf>
    <xf numFmtId="0" fontId="3" fillId="4" borderId="0" xfId="0" applyFont="1" applyFill="1" applyAlignment="1">
      <alignment vertical="center"/>
    </xf>
    <xf numFmtId="0" fontId="3" fillId="4" borderId="0" xfId="0" applyFont="1" applyFill="1" applyAlignment="1">
      <alignment horizontal="right" vertical="center"/>
    </xf>
    <xf numFmtId="2" fontId="3" fillId="0" borderId="0" xfId="0" applyNumberFormat="1" applyFont="1" applyAlignment="1" applyProtection="1">
      <alignment horizontal="right" vertical="center"/>
      <protection hidden="1"/>
    </xf>
    <xf numFmtId="2" fontId="3" fillId="0" borderId="0" xfId="0" applyNumberFormat="1" applyFont="1" applyAlignment="1" applyProtection="1">
      <alignment vertical="center"/>
      <protection hidden="1"/>
    </xf>
    <xf numFmtId="0" fontId="3" fillId="3" borderId="0" xfId="0" applyFont="1" applyFill="1" applyAlignment="1">
      <alignment vertical="center"/>
    </xf>
    <xf numFmtId="0" fontId="3" fillId="0" borderId="0" xfId="0" applyFont="1" applyAlignment="1">
      <alignment horizontal="left" vertical="center"/>
    </xf>
    <xf numFmtId="0" fontId="3" fillId="3" borderId="0" xfId="0" applyFont="1" applyFill="1" applyAlignment="1">
      <alignment horizontal="left" vertical="center"/>
    </xf>
    <xf numFmtId="0" fontId="3" fillId="6" borderId="0" xfId="0" applyFont="1" applyFill="1" applyAlignment="1">
      <alignment vertical="center"/>
    </xf>
    <xf numFmtId="166" fontId="15" fillId="0" borderId="0" xfId="0" applyNumberFormat="1" applyFont="1" applyAlignment="1">
      <alignment horizontal="center" vertical="center"/>
    </xf>
    <xf numFmtId="0" fontId="15" fillId="0" borderId="0" xfId="0" applyFont="1" applyAlignment="1">
      <alignment vertical="center"/>
    </xf>
    <xf numFmtId="0" fontId="15" fillId="0" borderId="1" xfId="0" applyFont="1" applyBorder="1" applyAlignment="1">
      <alignment horizontal="center" vertical="center"/>
    </xf>
    <xf numFmtId="4" fontId="15" fillId="0" borderId="1" xfId="0" applyNumberFormat="1" applyFont="1" applyBorder="1" applyAlignment="1">
      <alignment vertical="center"/>
    </xf>
    <xf numFmtId="0" fontId="16" fillId="2" borderId="1" xfId="0" applyFont="1" applyFill="1" applyBorder="1" applyAlignment="1">
      <alignment vertical="center"/>
    </xf>
    <xf numFmtId="0" fontId="15" fillId="5" borderId="1" xfId="0" applyFont="1" applyFill="1" applyBorder="1" applyAlignment="1">
      <alignment vertical="center"/>
    </xf>
    <xf numFmtId="0" fontId="9" fillId="0" borderId="0" xfId="0" applyFont="1" applyAlignment="1">
      <alignment horizontal="left" vertical="center"/>
    </xf>
    <xf numFmtId="0" fontId="3" fillId="0" borderId="13" xfId="0" applyFont="1" applyBorder="1" applyAlignment="1">
      <alignment horizontal="center" vertical="center"/>
    </xf>
    <xf numFmtId="0" fontId="3" fillId="6" borderId="0" xfId="0" applyFont="1" applyFill="1" applyAlignment="1">
      <alignment horizontal="center" vertical="center"/>
    </xf>
    <xf numFmtId="166" fontId="3" fillId="0" borderId="0" xfId="0" applyNumberFormat="1" applyFont="1" applyAlignment="1">
      <alignment horizontal="center" vertical="center"/>
    </xf>
    <xf numFmtId="0" fontId="2" fillId="0" borderId="0" xfId="0" applyFont="1" applyAlignment="1">
      <alignment vertical="center" wrapText="1"/>
    </xf>
    <xf numFmtId="0" fontId="2" fillId="0" borderId="0" xfId="0" applyFont="1" applyAlignment="1">
      <alignment horizontal="right" vertical="center" wrapText="1"/>
    </xf>
    <xf numFmtId="0" fontId="3" fillId="3" borderId="5" xfId="0" applyFont="1" applyFill="1" applyBorder="1" applyAlignment="1">
      <alignment vertical="center"/>
    </xf>
    <xf numFmtId="0" fontId="1" fillId="3" borderId="3" xfId="0" applyFont="1" applyFill="1" applyBorder="1" applyAlignment="1">
      <alignment vertical="center"/>
    </xf>
    <xf numFmtId="0" fontId="3" fillId="3" borderId="3" xfId="0" applyFont="1" applyFill="1" applyBorder="1" applyAlignment="1">
      <alignment vertical="center"/>
    </xf>
    <xf numFmtId="0" fontId="3" fillId="3" borderId="6" xfId="0" applyFont="1" applyFill="1" applyBorder="1" applyAlignment="1">
      <alignment vertical="center"/>
    </xf>
    <xf numFmtId="0" fontId="3" fillId="3" borderId="7" xfId="0" applyFont="1" applyFill="1" applyBorder="1" applyAlignment="1">
      <alignment vertical="center"/>
    </xf>
    <xf numFmtId="0" fontId="3" fillId="3" borderId="0" xfId="0" applyFont="1" applyFill="1" applyAlignment="1">
      <alignment horizontal="right" vertical="center"/>
    </xf>
    <xf numFmtId="0" fontId="3" fillId="3" borderId="8" xfId="0" applyFont="1" applyFill="1" applyBorder="1" applyAlignment="1">
      <alignment vertical="center"/>
    </xf>
    <xf numFmtId="0" fontId="3" fillId="3" borderId="13" xfId="0" applyFont="1" applyFill="1" applyBorder="1" applyAlignment="1">
      <alignment vertical="center"/>
    </xf>
    <xf numFmtId="166" fontId="0" fillId="0" borderId="0" xfId="0" applyNumberFormat="1" applyAlignment="1">
      <alignment horizontal="center" vertical="center"/>
    </xf>
    <xf numFmtId="0" fontId="0" fillId="0" borderId="0" xfId="0" applyAlignment="1">
      <alignment vertical="center"/>
    </xf>
    <xf numFmtId="0" fontId="3" fillId="3" borderId="9" xfId="0" applyFont="1" applyFill="1" applyBorder="1" applyAlignment="1">
      <alignment vertical="center"/>
    </xf>
    <xf numFmtId="0" fontId="3" fillId="3" borderId="10" xfId="0" applyFont="1" applyFill="1" applyBorder="1" applyAlignment="1">
      <alignment vertical="center"/>
    </xf>
    <xf numFmtId="0" fontId="3" fillId="0" borderId="0" xfId="0" applyFont="1" applyAlignment="1">
      <alignment vertical="center"/>
    </xf>
    <xf numFmtId="0" fontId="17" fillId="0" borderId="0" xfId="0" applyFont="1" applyAlignment="1">
      <alignment horizontal="center" vertical="center"/>
    </xf>
    <xf numFmtId="0" fontId="3" fillId="0" borderId="11" xfId="0" applyFont="1" applyBorder="1" applyAlignment="1">
      <alignment vertical="center"/>
    </xf>
    <xf numFmtId="0" fontId="0" fillId="0" borderId="0" xfId="0" applyAlignment="1">
      <alignment wrapText="1"/>
    </xf>
    <xf numFmtId="2" fontId="3" fillId="0" borderId="0" xfId="0" applyNumberFormat="1" applyFont="1" applyAlignment="1">
      <alignment horizontal="right" vertical="center"/>
    </xf>
    <xf numFmtId="2" fontId="3" fillId="0" borderId="0" xfId="0" applyNumberFormat="1" applyFont="1" applyAlignment="1">
      <alignment vertical="center"/>
    </xf>
    <xf numFmtId="0" fontId="3" fillId="0" borderId="0" xfId="0" applyFont="1" applyAlignment="1">
      <alignment horizontal="right"/>
    </xf>
    <xf numFmtId="0" fontId="12" fillId="0" borderId="0" xfId="0" applyFont="1" applyAlignment="1">
      <alignment vertical="center"/>
    </xf>
    <xf numFmtId="165" fontId="3" fillId="0" borderId="0" xfId="0" applyNumberFormat="1" applyFont="1" applyAlignment="1">
      <alignment vertical="center"/>
    </xf>
    <xf numFmtId="3" fontId="3" fillId="0" borderId="0" xfId="0" applyNumberFormat="1" applyFont="1" applyAlignment="1">
      <alignment vertical="center"/>
    </xf>
    <xf numFmtId="166" fontId="9" fillId="0" borderId="0" xfId="0" applyNumberFormat="1" applyFont="1" applyAlignment="1">
      <alignment horizontal="center" vertical="center"/>
    </xf>
    <xf numFmtId="4" fontId="3" fillId="0" borderId="0" xfId="0" applyNumberFormat="1" applyFont="1" applyAlignment="1">
      <alignment vertical="center"/>
    </xf>
    <xf numFmtId="0" fontId="3" fillId="0" borderId="0" xfId="0" applyFont="1" applyAlignment="1">
      <alignment horizontal="right" vertical="center" indent="1"/>
    </xf>
    <xf numFmtId="3" fontId="3" fillId="0" borderId="0" xfId="0" applyNumberFormat="1" applyFont="1" applyAlignment="1">
      <alignment horizontal="right" vertical="center"/>
    </xf>
    <xf numFmtId="0" fontId="18" fillId="0" borderId="0" xfId="0" applyFont="1" applyAlignment="1">
      <alignment horizontal="center" vertical="center" wrapText="1"/>
    </xf>
    <xf numFmtId="0" fontId="11" fillId="0" borderId="0" xfId="1" applyBorder="1" applyAlignment="1" applyProtection="1">
      <alignment horizontal="left" vertical="center"/>
    </xf>
    <xf numFmtId="0" fontId="5" fillId="4" borderId="5" xfId="0" applyFont="1" applyFill="1" applyBorder="1" applyAlignment="1">
      <alignment vertical="center"/>
    </xf>
    <xf numFmtId="0" fontId="3" fillId="4" borderId="3" xfId="0" applyFont="1" applyFill="1" applyBorder="1" applyAlignment="1">
      <alignment vertical="center"/>
    </xf>
    <xf numFmtId="0" fontId="3" fillId="4" borderId="6" xfId="0" applyFont="1" applyFill="1" applyBorder="1" applyAlignment="1">
      <alignment vertical="center"/>
    </xf>
    <xf numFmtId="0" fontId="3" fillId="4" borderId="7" xfId="0" applyFont="1" applyFill="1" applyBorder="1" applyAlignment="1">
      <alignment vertical="center"/>
    </xf>
    <xf numFmtId="0" fontId="12" fillId="4" borderId="0" xfId="0" applyFont="1" applyFill="1" applyAlignment="1">
      <alignment horizontal="right" vertical="center"/>
    </xf>
    <xf numFmtId="0" fontId="12" fillId="4" borderId="0" xfId="0" applyFont="1" applyFill="1" applyAlignment="1">
      <alignment vertical="center"/>
    </xf>
    <xf numFmtId="0" fontId="3" fillId="4" borderId="8" xfId="0" applyFont="1" applyFill="1" applyBorder="1" applyAlignment="1">
      <alignment vertical="center"/>
    </xf>
    <xf numFmtId="0" fontId="3" fillId="4" borderId="9" xfId="0" applyFont="1" applyFill="1" applyBorder="1" applyAlignment="1">
      <alignment vertical="center"/>
    </xf>
    <xf numFmtId="0" fontId="3" fillId="4" borderId="1" xfId="0" applyFont="1" applyFill="1" applyBorder="1" applyAlignment="1">
      <alignment vertical="center"/>
    </xf>
    <xf numFmtId="0" fontId="3" fillId="4" borderId="1" xfId="0" applyFont="1" applyFill="1" applyBorder="1" applyAlignment="1">
      <alignment horizontal="right" vertical="center"/>
    </xf>
    <xf numFmtId="0" fontId="3" fillId="4" borderId="10" xfId="0" applyFont="1" applyFill="1" applyBorder="1" applyAlignment="1">
      <alignment vertical="center"/>
    </xf>
    <xf numFmtId="166" fontId="14" fillId="0" borderId="0" xfId="0" applyNumberFormat="1" applyFont="1" applyAlignment="1">
      <alignment vertical="center"/>
    </xf>
    <xf numFmtId="0" fontId="3" fillId="6" borderId="0" xfId="0" applyFont="1" applyFill="1" applyAlignment="1">
      <alignment horizontal="left" vertical="center"/>
    </xf>
    <xf numFmtId="0" fontId="9" fillId="6" borderId="0" xfId="0" applyFont="1" applyFill="1" applyAlignment="1">
      <alignment horizontal="left" vertical="center"/>
    </xf>
    <xf numFmtId="0" fontId="9" fillId="6" borderId="0" xfId="0" applyFont="1" applyFill="1" applyAlignment="1">
      <alignment vertical="center"/>
    </xf>
    <xf numFmtId="0" fontId="15" fillId="0" borderId="0" xfId="0" applyFont="1" applyAlignment="1">
      <alignment horizontal="left" vertical="center" wrapText="1"/>
    </xf>
    <xf numFmtId="0" fontId="15" fillId="0" borderId="0" xfId="0" applyFont="1" applyAlignment="1">
      <alignment vertical="center" wrapText="1"/>
    </xf>
    <xf numFmtId="0" fontId="3" fillId="3" borderId="1" xfId="0" applyFont="1" applyFill="1" applyBorder="1" applyAlignment="1">
      <alignment vertical="center"/>
    </xf>
    <xf numFmtId="0" fontId="3" fillId="0" borderId="0" xfId="0" applyFont="1" applyAlignment="1">
      <alignment vertical="top" wrapText="1"/>
    </xf>
    <xf numFmtId="0" fontId="8" fillId="3" borderId="1" xfId="0" applyFont="1" applyFill="1" applyBorder="1" applyAlignment="1">
      <alignment vertical="center"/>
    </xf>
    <xf numFmtId="0" fontId="1" fillId="0" borderId="0" xfId="0" applyFont="1" applyAlignment="1">
      <alignment horizontal="left" vertical="center"/>
    </xf>
    <xf numFmtId="0" fontId="15" fillId="0" borderId="13" xfId="0" applyFont="1" applyBorder="1" applyAlignment="1" applyProtection="1">
      <alignment horizontal="center" vertical="center"/>
      <protection locked="0"/>
    </xf>
    <xf numFmtId="0" fontId="5" fillId="4" borderId="3" xfId="0" applyFont="1" applyFill="1" applyBorder="1" applyAlignment="1">
      <alignment vertical="center"/>
    </xf>
    <xf numFmtId="165" fontId="3" fillId="0" borderId="0" xfId="0" applyNumberFormat="1" applyFont="1" applyAlignment="1" applyProtection="1">
      <alignment vertical="center"/>
      <protection hidden="1"/>
    </xf>
    <xf numFmtId="0" fontId="3" fillId="3" borderId="1" xfId="0" applyFont="1" applyFill="1" applyBorder="1" applyAlignment="1">
      <alignment horizontal="right" vertical="center"/>
    </xf>
    <xf numFmtId="0" fontId="1" fillId="0" borderId="12" xfId="0" applyFont="1" applyBorder="1" applyAlignment="1">
      <alignment vertical="center"/>
    </xf>
    <xf numFmtId="0" fontId="3" fillId="0" borderId="11" xfId="0" applyFont="1" applyBorder="1" applyAlignment="1">
      <alignment horizontal="right" vertical="center"/>
    </xf>
    <xf numFmtId="0" fontId="14" fillId="0" borderId="0" xfId="0" applyFont="1" applyAlignment="1">
      <alignment vertical="center"/>
    </xf>
    <xf numFmtId="0" fontId="0" fillId="0" borderId="0" xfId="0" applyAlignment="1">
      <alignment vertical="top"/>
    </xf>
    <xf numFmtId="0" fontId="3" fillId="0" borderId="3" xfId="0" applyFont="1" applyBorder="1" applyAlignment="1">
      <alignment vertical="center"/>
    </xf>
    <xf numFmtId="0" fontId="11" fillId="0" borderId="0" xfId="1" applyBorder="1" applyAlignment="1" applyProtection="1">
      <alignment vertical="center"/>
    </xf>
    <xf numFmtId="0" fontId="8" fillId="3" borderId="0" xfId="0" applyFont="1" applyFill="1" applyAlignment="1">
      <alignment vertical="center"/>
    </xf>
    <xf numFmtId="0" fontId="2" fillId="6" borderId="0" xfId="0" applyFont="1" applyFill="1" applyAlignment="1">
      <alignment vertical="center" wrapText="1"/>
    </xf>
    <xf numFmtId="0" fontId="2" fillId="0" borderId="0" xfId="0" applyFont="1" applyAlignment="1">
      <alignment vertical="center"/>
    </xf>
    <xf numFmtId="0" fontId="3" fillId="3" borderId="13" xfId="0" applyFont="1" applyFill="1" applyBorder="1" applyAlignment="1">
      <alignment horizontal="center" vertical="center"/>
    </xf>
    <xf numFmtId="0" fontId="3" fillId="6" borderId="0" xfId="0" applyFont="1" applyFill="1" applyAlignment="1">
      <alignment horizontal="right" vertical="center"/>
    </xf>
    <xf numFmtId="0" fontId="1" fillId="6" borderId="0" xfId="0" applyFont="1" applyFill="1" applyAlignment="1">
      <alignment vertical="center"/>
    </xf>
    <xf numFmtId="0" fontId="3" fillId="8" borderId="0" xfId="0" applyFont="1" applyFill="1" applyAlignment="1">
      <alignment vertical="center"/>
    </xf>
    <xf numFmtId="1" fontId="3" fillId="0" borderId="0" xfId="0" applyNumberFormat="1" applyFont="1" applyAlignment="1">
      <alignment vertical="center"/>
    </xf>
    <xf numFmtId="166" fontId="0" fillId="0" borderId="0" xfId="0" applyNumberFormat="1" applyAlignment="1">
      <alignment horizontal="left" vertical="center"/>
    </xf>
    <xf numFmtId="0" fontId="0" fillId="0" borderId="0" xfId="0" applyAlignment="1">
      <alignment vertical="center" wrapText="1"/>
    </xf>
    <xf numFmtId="0" fontId="3" fillId="0" borderId="0" xfId="0" applyFont="1"/>
    <xf numFmtId="0" fontId="3" fillId="6" borderId="0" xfId="0" applyFont="1" applyFill="1"/>
    <xf numFmtId="1" fontId="3" fillId="6" borderId="0" xfId="0" applyNumberFormat="1" applyFont="1" applyFill="1" applyAlignment="1">
      <alignment vertical="center"/>
    </xf>
    <xf numFmtId="3" fontId="3" fillId="0" borderId="3" xfId="0" applyNumberFormat="1" applyFont="1" applyBorder="1" applyAlignment="1">
      <alignment horizontal="right" vertical="center"/>
    </xf>
    <xf numFmtId="0" fontId="3" fillId="0" borderId="0" xfId="0" applyFont="1" applyAlignment="1">
      <alignment horizontal="center" vertical="center" wrapText="1"/>
    </xf>
    <xf numFmtId="0" fontId="3" fillId="0" borderId="2" xfId="0" applyFont="1" applyBorder="1" applyAlignment="1">
      <alignment horizontal="right" vertical="center"/>
    </xf>
    <xf numFmtId="0" fontId="5" fillId="0" borderId="0" xfId="0" applyFont="1" applyAlignment="1">
      <alignment vertical="center"/>
    </xf>
    <xf numFmtId="0" fontId="8" fillId="0" borderId="0" xfId="0" applyFont="1" applyAlignment="1">
      <alignment vertical="center"/>
    </xf>
    <xf numFmtId="0" fontId="21" fillId="3" borderId="13" xfId="0" applyFont="1" applyFill="1" applyBorder="1" applyAlignment="1">
      <alignment horizontal="center" vertical="center"/>
    </xf>
    <xf numFmtId="0" fontId="3" fillId="0" borderId="12" xfId="0" applyFont="1" applyBorder="1" applyAlignment="1">
      <alignment vertical="center"/>
    </xf>
    <xf numFmtId="166" fontId="0" fillId="0" borderId="0" xfId="0" applyNumberFormat="1" applyAlignment="1">
      <alignment horizontal="center" vertical="top"/>
    </xf>
    <xf numFmtId="0" fontId="3" fillId="0" borderId="0" xfId="0" applyFont="1" applyAlignment="1">
      <alignment vertical="top"/>
    </xf>
    <xf numFmtId="0" fontId="3" fillId="6" borderId="0" xfId="0" applyFont="1" applyFill="1" applyAlignment="1">
      <alignment vertical="top"/>
    </xf>
    <xf numFmtId="0" fontId="0" fillId="0" borderId="0" xfId="0" applyAlignment="1">
      <alignment horizontal="right" vertical="center"/>
    </xf>
    <xf numFmtId="0" fontId="3" fillId="0" borderId="1" xfId="0" applyFont="1" applyBorder="1" applyAlignment="1">
      <alignment vertical="center"/>
    </xf>
    <xf numFmtId="0" fontId="0" fillId="0" borderId="0" xfId="0" applyAlignment="1">
      <alignment horizontal="center"/>
    </xf>
    <xf numFmtId="2" fontId="0" fillId="0" borderId="0" xfId="0" applyNumberFormat="1"/>
    <xf numFmtId="2" fontId="0" fillId="0" borderId="0" xfId="0" applyNumberFormat="1" applyAlignment="1">
      <alignment vertical="center"/>
    </xf>
    <xf numFmtId="0" fontId="0" fillId="0" borderId="0" xfId="0" applyAlignment="1">
      <alignment horizontal="right"/>
    </xf>
    <xf numFmtId="0" fontId="0" fillId="7" borderId="14" xfId="0" applyFill="1" applyBorder="1"/>
    <xf numFmtId="169" fontId="0" fillId="0" borderId="0" xfId="0" quotePrefix="1" applyNumberFormat="1"/>
    <xf numFmtId="169" fontId="0" fillId="0" borderId="0" xfId="0" applyNumberFormat="1"/>
    <xf numFmtId="0" fontId="3" fillId="0" borderId="0" xfId="0" applyFont="1" applyAlignment="1">
      <alignment vertical="center" wrapText="1"/>
    </xf>
    <xf numFmtId="168" fontId="18" fillId="0" borderId="0" xfId="0" applyNumberFormat="1" applyFont="1" applyAlignment="1">
      <alignment horizontal="left" vertical="center"/>
    </xf>
    <xf numFmtId="168" fontId="0" fillId="7" borderId="14" xfId="0" applyNumberFormat="1" applyFill="1" applyBorder="1"/>
    <xf numFmtId="0" fontId="24" fillId="0" borderId="0" xfId="0" applyFont="1" applyAlignment="1">
      <alignment horizontal="center" vertical="center"/>
    </xf>
    <xf numFmtId="166" fontId="3" fillId="0" borderId="0" xfId="0" applyNumberFormat="1" applyFont="1" applyAlignment="1">
      <alignment horizontal="center" vertical="top"/>
    </xf>
    <xf numFmtId="0" fontId="3" fillId="6" borderId="13" xfId="0" applyFont="1" applyFill="1" applyBorder="1" applyAlignment="1">
      <alignment vertical="center"/>
    </xf>
    <xf numFmtId="0" fontId="3" fillId="6" borderId="13" xfId="0" applyFont="1" applyFill="1" applyBorder="1" applyAlignment="1">
      <alignment horizontal="center" vertical="center"/>
    </xf>
    <xf numFmtId="0" fontId="28" fillId="0" borderId="0" xfId="0" applyFont="1"/>
    <xf numFmtId="0" fontId="28" fillId="0" borderId="0" xfId="0" applyFont="1" applyAlignment="1">
      <alignment horizontal="center"/>
    </xf>
    <xf numFmtId="3" fontId="3" fillId="6" borderId="13" xfId="0" applyNumberFormat="1" applyFont="1" applyFill="1" applyBorder="1" applyAlignment="1">
      <alignment horizontal="center" vertical="center"/>
    </xf>
    <xf numFmtId="1" fontId="3" fillId="6" borderId="13" xfId="0" applyNumberFormat="1" applyFont="1" applyFill="1" applyBorder="1" applyAlignment="1">
      <alignment horizontal="center" vertical="center"/>
    </xf>
    <xf numFmtId="2" fontId="3" fillId="6" borderId="13" xfId="0" applyNumberFormat="1" applyFont="1" applyFill="1" applyBorder="1" applyAlignment="1">
      <alignment horizontal="center" vertical="center"/>
    </xf>
    <xf numFmtId="0" fontId="5" fillId="4" borderId="0" xfId="0" applyFont="1" applyFill="1" applyAlignment="1">
      <alignment horizontal="right" vertical="center"/>
    </xf>
    <xf numFmtId="0" fontId="3" fillId="0" borderId="8" xfId="0" applyFont="1" applyBorder="1" applyAlignment="1">
      <alignment vertical="center"/>
    </xf>
    <xf numFmtId="0" fontId="3" fillId="0" borderId="3" xfId="0" applyFont="1" applyBorder="1" applyAlignment="1">
      <alignment horizontal="right" vertical="center"/>
    </xf>
    <xf numFmtId="168" fontId="0" fillId="0" borderId="0" xfId="0" applyNumberFormat="1"/>
    <xf numFmtId="168" fontId="0" fillId="0" borderId="0" xfId="0" quotePrefix="1" applyNumberFormat="1"/>
    <xf numFmtId="0" fontId="15" fillId="0" borderId="13" xfId="0" applyFont="1" applyBorder="1" applyAlignment="1">
      <alignment horizontal="center" vertical="center"/>
    </xf>
    <xf numFmtId="0" fontId="0" fillId="0" borderId="0" xfId="0" applyAlignment="1">
      <alignment vertical="top" wrapText="1"/>
    </xf>
    <xf numFmtId="166" fontId="3" fillId="0" borderId="0" xfId="0" applyNumberFormat="1" applyFont="1" applyAlignment="1">
      <alignment vertical="center"/>
    </xf>
    <xf numFmtId="166" fontId="0" fillId="0" borderId="0" xfId="0" applyNumberFormat="1" applyAlignment="1">
      <alignment vertical="center"/>
    </xf>
    <xf numFmtId="0" fontId="21" fillId="0" borderId="0" xfId="0" applyFont="1" applyAlignment="1">
      <alignment horizontal="center" vertical="center"/>
    </xf>
    <xf numFmtId="166" fontId="3" fillId="0" borderId="0" xfId="0" applyNumberFormat="1" applyFont="1" applyAlignment="1">
      <alignment horizontal="left" vertical="center"/>
    </xf>
    <xf numFmtId="174" fontId="3" fillId="0" borderId="0" xfId="0" applyNumberFormat="1" applyFont="1" applyAlignment="1">
      <alignment horizontal="right" vertical="center"/>
    </xf>
    <xf numFmtId="0" fontId="15" fillId="0" borderId="0" xfId="0" applyFont="1" applyAlignment="1">
      <alignment horizontal="center" vertical="center"/>
    </xf>
    <xf numFmtId="0" fontId="3" fillId="6" borderId="2" xfId="0" applyFont="1" applyFill="1" applyBorder="1" applyAlignment="1">
      <alignment horizontal="center" vertical="center"/>
    </xf>
    <xf numFmtId="0" fontId="3" fillId="6" borderId="15" xfId="0" applyFont="1" applyFill="1" applyBorder="1" applyAlignment="1">
      <alignment horizontal="center" vertical="center"/>
    </xf>
    <xf numFmtId="0" fontId="3" fillId="0" borderId="0" xfId="0" applyFont="1" applyAlignment="1">
      <alignment horizontal="center" vertical="center" textRotation="90" wrapText="1"/>
    </xf>
    <xf numFmtId="3" fontId="3" fillId="0" borderId="0" xfId="0" applyNumberFormat="1" applyFont="1" applyAlignment="1">
      <alignment horizontal="center" vertical="center"/>
    </xf>
    <xf numFmtId="0" fontId="3" fillId="0" borderId="13" xfId="0" applyFont="1" applyBorder="1" applyAlignment="1" applyProtection="1">
      <alignment horizontal="center" vertical="center"/>
      <protection locked="0"/>
    </xf>
    <xf numFmtId="0" fontId="5" fillId="4" borderId="1" xfId="0" applyFont="1" applyFill="1" applyBorder="1" applyAlignment="1">
      <alignment horizontal="right" vertical="center"/>
    </xf>
    <xf numFmtId="0" fontId="3" fillId="4" borderId="1" xfId="0" applyFont="1" applyFill="1" applyBorder="1" applyAlignment="1">
      <alignment horizontal="left" vertical="center"/>
    </xf>
    <xf numFmtId="1" fontId="0" fillId="0" borderId="0" xfId="0" applyNumberFormat="1" applyAlignment="1">
      <alignment horizontal="center"/>
    </xf>
    <xf numFmtId="166" fontId="3" fillId="0" borderId="0" xfId="0" quotePrefix="1" applyNumberFormat="1" applyFont="1" applyAlignment="1">
      <alignment horizontal="center" vertical="center"/>
    </xf>
    <xf numFmtId="1" fontId="0" fillId="0" borderId="0" xfId="0" applyNumberFormat="1"/>
    <xf numFmtId="0" fontId="3" fillId="6" borderId="7" xfId="0" applyFont="1" applyFill="1" applyBorder="1" applyAlignment="1">
      <alignment horizontal="center" vertical="center"/>
    </xf>
    <xf numFmtId="0" fontId="3" fillId="6" borderId="8" xfId="0" applyFont="1" applyFill="1" applyBorder="1" applyAlignment="1">
      <alignment horizontal="center" vertical="center"/>
    </xf>
    <xf numFmtId="0" fontId="3" fillId="6" borderId="7" xfId="0" applyFont="1" applyFill="1" applyBorder="1" applyAlignment="1">
      <alignment vertical="center"/>
    </xf>
    <xf numFmtId="4" fontId="3" fillId="6" borderId="8" xfId="0" applyNumberFormat="1" applyFont="1" applyFill="1" applyBorder="1" applyAlignment="1">
      <alignment vertical="center"/>
    </xf>
    <xf numFmtId="0" fontId="3" fillId="6" borderId="9" xfId="0" applyFont="1" applyFill="1" applyBorder="1" applyAlignment="1">
      <alignment vertical="center"/>
    </xf>
    <xf numFmtId="4" fontId="3" fillId="6" borderId="10" xfId="0" applyNumberFormat="1" applyFont="1" applyFill="1" applyBorder="1" applyAlignment="1">
      <alignment vertical="center"/>
    </xf>
    <xf numFmtId="0" fontId="5" fillId="3" borderId="3" xfId="0" applyFont="1" applyFill="1" applyBorder="1" applyAlignment="1">
      <alignment horizontal="right" vertical="center"/>
    </xf>
    <xf numFmtId="0" fontId="15" fillId="0" borderId="0" xfId="0" applyFont="1" applyAlignment="1">
      <alignment horizontal="left" vertical="top" wrapText="1"/>
    </xf>
    <xf numFmtId="0" fontId="15" fillId="0" borderId="0" xfId="0" applyFont="1" applyAlignment="1">
      <alignment horizontal="left" vertical="center" wrapText="1"/>
    </xf>
    <xf numFmtId="0" fontId="3" fillId="6" borderId="16" xfId="0" applyFont="1" applyFill="1" applyBorder="1" applyAlignment="1">
      <alignment horizontal="center" vertical="center"/>
    </xf>
    <xf numFmtId="0" fontId="3" fillId="6" borderId="17" xfId="0" applyFont="1" applyFill="1" applyBorder="1" applyAlignment="1">
      <alignment horizontal="center" vertical="center"/>
    </xf>
    <xf numFmtId="0" fontId="3" fillId="0" borderId="0" xfId="0" applyFont="1" applyAlignment="1">
      <alignment horizontal="center" vertical="center" textRotation="90" wrapText="1"/>
    </xf>
    <xf numFmtId="170" fontId="3" fillId="0" borderId="2" xfId="0" applyNumberFormat="1" applyFont="1" applyBorder="1" applyAlignment="1" applyProtection="1">
      <alignment horizontal="left" vertical="center"/>
      <protection locked="0"/>
    </xf>
    <xf numFmtId="0" fontId="3" fillId="0" borderId="1" xfId="0" applyFont="1" applyBorder="1" applyAlignment="1" applyProtection="1">
      <alignment horizontal="left" vertical="center"/>
      <protection hidden="1"/>
    </xf>
    <xf numFmtId="164" fontId="3" fillId="0" borderId="1" xfId="0" applyNumberFormat="1" applyFont="1" applyBorder="1" applyAlignment="1" applyProtection="1">
      <alignment horizontal="center" vertical="center"/>
      <protection hidden="1"/>
    </xf>
    <xf numFmtId="0" fontId="3" fillId="0" borderId="2" xfId="0" applyFont="1" applyBorder="1" applyAlignment="1" applyProtection="1">
      <alignment horizontal="center" vertical="center"/>
      <protection hidden="1"/>
    </xf>
    <xf numFmtId="2" fontId="3" fillId="0" borderId="0" xfId="0" applyNumberFormat="1" applyFont="1" applyAlignment="1">
      <alignment horizontal="right" vertical="center"/>
    </xf>
    <xf numFmtId="4" fontId="3" fillId="0" borderId="2" xfId="0" applyNumberFormat="1" applyFont="1" applyBorder="1" applyAlignment="1" applyProtection="1">
      <alignment horizontal="right" vertical="center"/>
      <protection locked="0"/>
    </xf>
    <xf numFmtId="0" fontId="3" fillId="0" borderId="5" xfId="0" applyFont="1" applyBorder="1" applyAlignment="1" applyProtection="1">
      <alignment horizontal="left" vertical="top" wrapText="1"/>
      <protection locked="0"/>
    </xf>
    <xf numFmtId="0" fontId="3" fillId="0" borderId="3" xfId="0" applyFont="1" applyBorder="1" applyAlignment="1" applyProtection="1">
      <alignment horizontal="left" vertical="top" wrapText="1"/>
      <protection locked="0"/>
    </xf>
    <xf numFmtId="0" fontId="3" fillId="0" borderId="6" xfId="0" applyFont="1" applyBorder="1" applyAlignment="1" applyProtection="1">
      <alignment horizontal="left" vertical="top" wrapText="1"/>
      <protection locked="0"/>
    </xf>
    <xf numFmtId="0" fontId="3" fillId="0" borderId="7"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10" xfId="0" applyFont="1" applyBorder="1" applyAlignment="1" applyProtection="1">
      <alignment horizontal="left" vertical="top" wrapText="1"/>
      <protection locked="0"/>
    </xf>
    <xf numFmtId="4" fontId="3" fillId="0" borderId="1" xfId="0" applyNumberFormat="1" applyFont="1" applyBorder="1" applyAlignment="1" applyProtection="1">
      <alignment horizontal="right" vertical="center"/>
      <protection locked="0"/>
    </xf>
    <xf numFmtId="0" fontId="3" fillId="0" borderId="0" xfId="0" applyFont="1" applyAlignment="1">
      <alignment horizontal="center" vertical="center" wrapText="1"/>
    </xf>
    <xf numFmtId="3" fontId="3" fillId="0" borderId="2" xfId="0" applyNumberFormat="1" applyFont="1" applyBorder="1" applyAlignment="1" applyProtection="1">
      <alignment horizontal="right" vertical="center"/>
      <protection locked="0"/>
    </xf>
    <xf numFmtId="3" fontId="3" fillId="0" borderId="2" xfId="0" applyNumberFormat="1" applyFont="1" applyBorder="1" applyAlignment="1" applyProtection="1">
      <alignment horizontal="right" vertical="center"/>
      <protection hidden="1"/>
    </xf>
    <xf numFmtId="2" fontId="3" fillId="0" borderId="1" xfId="0" applyNumberFormat="1" applyFont="1" applyBorder="1" applyAlignment="1" applyProtection="1">
      <alignment horizontal="right" vertical="center"/>
      <protection locked="0"/>
    </xf>
    <xf numFmtId="165" fontId="3" fillId="0" borderId="1" xfId="0" applyNumberFormat="1" applyFont="1" applyBorder="1" applyAlignment="1" applyProtection="1">
      <alignment horizontal="right" vertical="center"/>
      <protection locked="0"/>
    </xf>
    <xf numFmtId="171" fontId="3" fillId="0" borderId="1" xfId="0" applyNumberFormat="1" applyFont="1" applyBorder="1" applyAlignment="1" applyProtection="1">
      <alignment horizontal="right" vertical="center"/>
      <protection locked="0"/>
    </xf>
    <xf numFmtId="2" fontId="3" fillId="0" borderId="2" xfId="0" applyNumberFormat="1" applyFont="1" applyBorder="1" applyAlignment="1" applyProtection="1">
      <alignment horizontal="right" vertical="center"/>
      <protection locked="0"/>
    </xf>
    <xf numFmtId="3" fontId="3" fillId="0" borderId="1" xfId="0" applyNumberFormat="1" applyFont="1" applyBorder="1" applyAlignment="1" applyProtection="1">
      <alignment horizontal="right" vertical="center"/>
      <protection locked="0"/>
    </xf>
    <xf numFmtId="0" fontId="3" fillId="0" borderId="1" xfId="0" applyFont="1" applyBorder="1" applyAlignment="1" applyProtection="1">
      <alignment horizontal="left" vertical="center"/>
      <protection locked="0"/>
    </xf>
    <xf numFmtId="0" fontId="3" fillId="0" borderId="0" xfId="0" applyFont="1" applyAlignment="1">
      <alignment horizontal="center" vertical="center"/>
    </xf>
    <xf numFmtId="1" fontId="3" fillId="0" borderId="2" xfId="0" applyNumberFormat="1" applyFont="1" applyBorder="1" applyAlignment="1" applyProtection="1">
      <alignment horizontal="right" vertical="center"/>
      <protection locked="0"/>
    </xf>
    <xf numFmtId="0" fontId="3" fillId="0" borderId="1" xfId="0" applyFont="1" applyBorder="1" applyAlignment="1" applyProtection="1">
      <alignment horizontal="center" vertical="center"/>
      <protection locked="0"/>
    </xf>
    <xf numFmtId="0" fontId="3" fillId="0" borderId="2" xfId="0" applyFont="1" applyBorder="1" applyAlignment="1" applyProtection="1">
      <alignment horizontal="left" vertical="center"/>
      <protection locked="0"/>
    </xf>
    <xf numFmtId="164" fontId="3" fillId="0" borderId="1" xfId="0" applyNumberFormat="1" applyFont="1" applyBorder="1" applyAlignment="1" applyProtection="1">
      <alignment horizontal="center" vertical="center"/>
      <protection locked="0"/>
    </xf>
    <xf numFmtId="0" fontId="3" fillId="0" borderId="2" xfId="0" applyFont="1" applyBorder="1" applyAlignment="1" applyProtection="1">
      <alignment horizontal="center" vertical="center"/>
      <protection locked="0"/>
    </xf>
    <xf numFmtId="4" fontId="3" fillId="0" borderId="1" xfId="0" applyNumberFormat="1" applyFont="1" applyBorder="1" applyAlignment="1" applyProtection="1">
      <alignment horizontal="right" vertical="center"/>
      <protection hidden="1"/>
    </xf>
    <xf numFmtId="4" fontId="3" fillId="0" borderId="4" xfId="0" applyNumberFormat="1" applyFont="1" applyBorder="1" applyAlignment="1" applyProtection="1">
      <alignment horizontal="right" vertical="center"/>
      <protection locked="0"/>
    </xf>
    <xf numFmtId="0" fontId="3" fillId="8" borderId="0" xfId="0" applyFont="1" applyFill="1" applyAlignment="1">
      <alignment horizontal="center" vertical="center"/>
    </xf>
    <xf numFmtId="0" fontId="3" fillId="6" borderId="0" xfId="0" applyFont="1" applyFill="1" applyAlignment="1">
      <alignment horizontal="center" vertical="center"/>
    </xf>
    <xf numFmtId="1" fontId="3" fillId="0" borderId="1" xfId="0" applyNumberFormat="1" applyFont="1" applyBorder="1" applyAlignment="1" applyProtection="1">
      <alignment horizontal="right" vertical="center"/>
      <protection locked="0"/>
    </xf>
    <xf numFmtId="0" fontId="0" fillId="0" borderId="0" xfId="0" applyAlignment="1">
      <alignment horizontal="left" vertical="center" wrapText="1"/>
    </xf>
    <xf numFmtId="168" fontId="18" fillId="0" borderId="0" xfId="0" applyNumberFormat="1" applyFont="1" applyAlignment="1">
      <alignment horizontal="left" vertical="center"/>
    </xf>
    <xf numFmtId="0" fontId="29" fillId="0" borderId="1" xfId="1" applyFont="1" applyBorder="1" applyAlignment="1" applyProtection="1">
      <alignment horizontal="left" vertical="center"/>
      <protection locked="0"/>
    </xf>
    <xf numFmtId="0" fontId="3" fillId="0" borderId="0" xfId="0" applyFont="1" applyAlignment="1" applyProtection="1">
      <alignment horizontal="right" vertical="center"/>
      <protection locked="0"/>
    </xf>
    <xf numFmtId="3" fontId="3" fillId="0" borderId="2" xfId="0" applyNumberFormat="1" applyFont="1" applyBorder="1" applyAlignment="1">
      <alignment horizontal="right" vertical="center"/>
    </xf>
    <xf numFmtId="0" fontId="3" fillId="0" borderId="1" xfId="0" applyFont="1" applyBorder="1" applyAlignment="1" applyProtection="1">
      <alignment horizontal="right" vertical="center"/>
      <protection locked="0"/>
    </xf>
    <xf numFmtId="0" fontId="2" fillId="0" borderId="0" xfId="0" applyFont="1" applyAlignment="1">
      <alignment horizontal="right" vertical="center" wrapText="1"/>
    </xf>
    <xf numFmtId="0" fontId="14" fillId="0" borderId="0" xfId="0" applyFont="1" applyAlignment="1">
      <alignment horizontal="left" vertical="center"/>
    </xf>
    <xf numFmtId="0" fontId="3" fillId="3" borderId="1" xfId="0" applyFont="1" applyFill="1" applyBorder="1" applyAlignment="1">
      <alignment horizontal="left" vertical="center"/>
    </xf>
    <xf numFmtId="14" fontId="3" fillId="3" borderId="1" xfId="0" applyNumberFormat="1" applyFont="1" applyFill="1" applyBorder="1" applyAlignment="1">
      <alignment horizontal="center" vertical="center"/>
    </xf>
    <xf numFmtId="167" fontId="3" fillId="0" borderId="1" xfId="0" applyNumberFormat="1" applyFont="1" applyBorder="1" applyAlignment="1" applyProtection="1">
      <alignment vertical="center"/>
      <protection locked="0"/>
    </xf>
    <xf numFmtId="173" fontId="3" fillId="0" borderId="2" xfId="0" applyNumberFormat="1" applyFont="1" applyBorder="1" applyAlignment="1" applyProtection="1">
      <alignment vertical="center"/>
      <protection locked="0"/>
    </xf>
    <xf numFmtId="0" fontId="29" fillId="0" borderId="2" xfId="1" applyFont="1" applyBorder="1" applyAlignment="1" applyProtection="1">
      <alignment horizontal="left" vertical="center"/>
      <protection locked="0"/>
    </xf>
    <xf numFmtId="170" fontId="3" fillId="0" borderId="1" xfId="0" applyNumberFormat="1" applyFont="1" applyBorder="1" applyAlignment="1" applyProtection="1">
      <alignment horizontal="center" vertical="center"/>
      <protection locked="0"/>
    </xf>
    <xf numFmtId="3" fontId="3" fillId="0" borderId="1" xfId="0" applyNumberFormat="1" applyFont="1" applyBorder="1" applyAlignment="1" applyProtection="1">
      <alignment horizontal="center" vertical="center"/>
      <protection locked="0"/>
    </xf>
    <xf numFmtId="174" fontId="3" fillId="0" borderId="1" xfId="0" applyNumberFormat="1" applyFont="1" applyBorder="1" applyAlignment="1" applyProtection="1">
      <alignment horizontal="right" vertical="center"/>
      <protection locked="0"/>
    </xf>
    <xf numFmtId="0" fontId="3" fillId="0" borderId="0" xfId="0" applyFont="1" applyAlignment="1">
      <alignment horizontal="left" vertical="center"/>
    </xf>
    <xf numFmtId="4" fontId="3" fillId="0" borderId="1" xfId="0" applyNumberFormat="1" applyFont="1" applyBorder="1" applyAlignment="1">
      <alignment horizontal="right" vertical="center"/>
    </xf>
    <xf numFmtId="2" fontId="3" fillId="0" borderId="1" xfId="2" applyNumberFormat="1" applyFont="1" applyBorder="1" applyAlignment="1" applyProtection="1">
      <alignment horizontal="right" vertical="center"/>
    </xf>
    <xf numFmtId="9" fontId="3" fillId="0" borderId="2" xfId="2" applyFont="1" applyBorder="1" applyAlignment="1">
      <alignment horizontal="right" vertical="center"/>
    </xf>
    <xf numFmtId="0" fontId="3" fillId="0" borderId="1" xfId="0" applyFont="1" applyBorder="1" applyAlignment="1">
      <alignment horizontal="left" vertical="center"/>
    </xf>
    <xf numFmtId="0" fontId="3" fillId="0" borderId="1" xfId="0" applyFont="1" applyBorder="1" applyAlignment="1">
      <alignment horizontal="right" vertical="center"/>
    </xf>
    <xf numFmtId="2" fontId="3" fillId="0" borderId="1" xfId="0" applyNumberFormat="1" applyFont="1" applyBorder="1" applyAlignment="1">
      <alignment horizontal="right" vertical="center"/>
    </xf>
    <xf numFmtId="2" fontId="3" fillId="0" borderId="2" xfId="0" applyNumberFormat="1" applyFont="1" applyBorder="1" applyAlignment="1">
      <alignment horizontal="right" vertical="center"/>
    </xf>
    <xf numFmtId="4" fontId="3" fillId="0" borderId="2" xfId="0" applyNumberFormat="1" applyFont="1" applyBorder="1" applyAlignment="1">
      <alignment horizontal="right" vertical="center"/>
    </xf>
    <xf numFmtId="0" fontId="18" fillId="0" borderId="0" xfId="0" applyFont="1" applyAlignment="1">
      <alignment horizontal="center" vertical="center" wrapText="1"/>
    </xf>
    <xf numFmtId="0" fontId="9" fillId="4" borderId="0" xfId="0" applyFont="1" applyFill="1" applyAlignment="1">
      <alignment horizontal="left" vertical="center"/>
    </xf>
    <xf numFmtId="0" fontId="11" fillId="0" borderId="2" xfId="1" applyBorder="1" applyAlignment="1" applyProtection="1">
      <alignment horizontal="left" vertical="center"/>
      <protection locked="0"/>
    </xf>
    <xf numFmtId="0" fontId="3" fillId="0" borderId="2" xfId="0" applyFont="1" applyBorder="1" applyAlignment="1" applyProtection="1">
      <alignment horizontal="left" vertical="center"/>
      <protection hidden="1"/>
    </xf>
    <xf numFmtId="0" fontId="3" fillId="0" borderId="2" xfId="0" applyFont="1" applyBorder="1" applyAlignment="1">
      <alignment horizontal="right" vertical="center"/>
    </xf>
    <xf numFmtId="3" fontId="3" fillId="0" borderId="1" xfId="0" applyNumberFormat="1" applyFont="1" applyBorder="1" applyAlignment="1">
      <alignment horizontal="right" vertical="center"/>
    </xf>
    <xf numFmtId="3" fontId="3" fillId="0" borderId="1" xfId="0" applyNumberFormat="1" applyFont="1" applyBorder="1" applyAlignment="1" applyProtection="1">
      <alignment horizontal="right" vertical="center"/>
      <protection hidden="1"/>
    </xf>
    <xf numFmtId="0" fontId="3" fillId="0" borderId="0" xfId="0" applyFont="1" applyAlignment="1">
      <alignment horizontal="right" vertical="center"/>
    </xf>
    <xf numFmtId="2" fontId="3" fillId="0" borderId="2" xfId="0" applyNumberFormat="1" applyFont="1" applyBorder="1" applyAlignment="1" applyProtection="1">
      <alignment horizontal="right" vertical="center"/>
      <protection hidden="1"/>
    </xf>
    <xf numFmtId="0" fontId="8" fillId="3" borderId="1" xfId="0" applyFont="1" applyFill="1" applyBorder="1" applyAlignment="1">
      <alignment vertical="center"/>
    </xf>
    <xf numFmtId="164" fontId="3" fillId="0" borderId="2" xfId="0" applyNumberFormat="1" applyFont="1" applyBorder="1" applyAlignment="1" applyProtection="1">
      <alignment horizontal="center" vertical="center"/>
      <protection locked="0"/>
    </xf>
    <xf numFmtId="0" fontId="3" fillId="0" borderId="2" xfId="0" applyFont="1" applyBorder="1" applyAlignment="1">
      <alignment horizontal="left" vertical="center"/>
    </xf>
    <xf numFmtId="165" fontId="3" fillId="0" borderId="1" xfId="0" applyNumberFormat="1" applyFont="1" applyBorder="1" applyAlignment="1" applyProtection="1">
      <alignment horizontal="right" vertical="center"/>
      <protection hidden="1"/>
    </xf>
    <xf numFmtId="171" fontId="3" fillId="0" borderId="2" xfId="0" applyNumberFormat="1" applyFont="1" applyBorder="1" applyAlignment="1" applyProtection="1">
      <alignment horizontal="right" vertical="center"/>
      <protection hidden="1"/>
    </xf>
    <xf numFmtId="0" fontId="3" fillId="0" borderId="0" xfId="0" applyFont="1" applyAlignment="1">
      <alignment horizontal="left" vertical="top" wrapText="1"/>
    </xf>
    <xf numFmtId="170" fontId="3" fillId="0" borderId="2" xfId="0" applyNumberFormat="1" applyFont="1" applyBorder="1" applyAlignment="1" applyProtection="1">
      <alignment horizontal="center" vertical="center"/>
      <protection locked="0"/>
    </xf>
    <xf numFmtId="171" fontId="3" fillId="0" borderId="2" xfId="0" applyNumberFormat="1" applyFont="1" applyBorder="1" applyAlignment="1" applyProtection="1">
      <alignment horizontal="right" vertical="center"/>
      <protection locked="0"/>
    </xf>
    <xf numFmtId="2" fontId="3" fillId="0" borderId="1" xfId="0" applyNumberFormat="1" applyFont="1" applyBorder="1" applyAlignment="1" applyProtection="1">
      <alignment horizontal="right" vertical="center"/>
      <protection hidden="1"/>
    </xf>
    <xf numFmtId="0" fontId="3" fillId="0" borderId="3" xfId="0" applyFont="1" applyBorder="1" applyAlignment="1">
      <alignment horizontal="center" vertical="center"/>
    </xf>
    <xf numFmtId="0" fontId="3" fillId="0" borderId="1" xfId="0" applyFont="1" applyBorder="1" applyAlignment="1">
      <alignment horizontal="center" vertical="center"/>
    </xf>
    <xf numFmtId="1" fontId="3" fillId="0" borderId="1" xfId="0" applyNumberFormat="1" applyFont="1" applyBorder="1" applyAlignment="1">
      <alignment horizontal="right" vertical="center"/>
    </xf>
    <xf numFmtId="0" fontId="9" fillId="3" borderId="0" xfId="0" applyFont="1" applyFill="1" applyAlignment="1">
      <alignment horizontal="left" vertical="center"/>
    </xf>
    <xf numFmtId="0" fontId="3" fillId="0" borderId="0" xfId="0" quotePrefix="1" applyFont="1" applyAlignment="1">
      <alignment horizontal="center" vertical="center"/>
    </xf>
    <xf numFmtId="172" fontId="3" fillId="0" borderId="1" xfId="0" applyNumberFormat="1" applyFont="1" applyBorder="1" applyAlignment="1" applyProtection="1">
      <alignment horizontal="center" vertical="center"/>
      <protection locked="0"/>
    </xf>
    <xf numFmtId="0" fontId="3" fillId="0" borderId="2" xfId="0" applyFont="1" applyBorder="1" applyAlignment="1">
      <alignment horizontal="center" vertical="center"/>
    </xf>
    <xf numFmtId="164" fontId="3" fillId="3" borderId="2" xfId="0" applyNumberFormat="1" applyFont="1" applyFill="1" applyBorder="1" applyAlignment="1">
      <alignment horizontal="left" vertical="center"/>
    </xf>
  </cellXfs>
  <cellStyles count="3">
    <cellStyle name="Hyperlink" xfId="1" builtinId="8"/>
    <cellStyle name="Normal" xfId="0" builtinId="0"/>
    <cellStyle name="Percent" xfId="2" builtinId="5"/>
  </cellStyles>
  <dxfs count="383">
    <dxf>
      <fill>
        <patternFill>
          <bgColor theme="9" tint="0.59996337778862885"/>
        </patternFill>
      </fill>
    </dxf>
    <dxf>
      <fill>
        <patternFill>
          <bgColor theme="9" tint="0.59996337778862885"/>
        </patternFill>
      </fill>
    </dxf>
    <dxf>
      <fill>
        <patternFill>
          <bgColor theme="9" tint="0.59996337778862885"/>
        </patternFill>
      </fill>
    </dxf>
    <dxf>
      <fill>
        <patternFill>
          <bgColor theme="7" tint="0.59996337778862885"/>
        </patternFill>
      </fill>
    </dxf>
    <dxf>
      <fill>
        <patternFill>
          <bgColor theme="7" tint="0.59996337778862885"/>
        </patternFill>
      </fill>
    </dxf>
    <dxf>
      <fill>
        <patternFill>
          <bgColor theme="9"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9"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5" tint="0.59996337778862885"/>
        </patternFill>
      </fill>
    </dxf>
    <dxf>
      <fill>
        <patternFill>
          <bgColor theme="7"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7"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7" tint="0.59996337778862885"/>
        </patternFill>
      </fill>
    </dxf>
    <dxf>
      <fill>
        <patternFill>
          <bgColor theme="9" tint="0.59996337778862885"/>
        </patternFill>
      </fill>
    </dxf>
    <dxf>
      <fill>
        <patternFill>
          <bgColor theme="7"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5" tint="0.59996337778862885"/>
        </patternFill>
      </fill>
    </dxf>
    <dxf>
      <fill>
        <patternFill>
          <bgColor theme="9"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9"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5" tint="0.59996337778862885"/>
        </patternFill>
      </fill>
    </dxf>
    <dxf>
      <fill>
        <patternFill>
          <bgColor theme="9" tint="0.59996337778862885"/>
        </patternFill>
      </fill>
    </dxf>
    <dxf>
      <fill>
        <patternFill>
          <bgColor theme="9" tint="0.59996337778862885"/>
        </patternFill>
      </fill>
    </dxf>
    <dxf>
      <fill>
        <patternFill>
          <bgColor rgb="FFFF0000"/>
        </patternFill>
      </fill>
    </dxf>
    <dxf>
      <fill>
        <patternFill>
          <bgColor theme="9"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5" tint="0.59996337778862885"/>
        </patternFill>
      </fill>
    </dxf>
    <dxf>
      <numFmt numFmtId="3" formatCode="#,##0"/>
    </dxf>
    <dxf>
      <numFmt numFmtId="175" formatCode="0.0000"/>
    </dxf>
    <dxf>
      <fill>
        <patternFill>
          <bgColor theme="5" tint="0.59996337778862885"/>
        </patternFill>
      </fill>
    </dxf>
    <dxf>
      <numFmt numFmtId="175" formatCode="0.0000"/>
    </dxf>
    <dxf>
      <fill>
        <patternFill>
          <bgColor theme="9" tint="0.59996337778862885"/>
        </patternFill>
      </fill>
    </dxf>
    <dxf>
      <numFmt numFmtId="3" formatCode="#,##0"/>
    </dxf>
    <dxf>
      <fill>
        <patternFill>
          <bgColor theme="9" tint="0.59996337778862885"/>
        </patternFill>
      </fill>
    </dxf>
    <dxf>
      <fill>
        <patternFill>
          <bgColor theme="9" tint="0.59996337778862885"/>
        </patternFill>
      </fill>
    </dxf>
    <dxf>
      <fill>
        <patternFill>
          <bgColor theme="9" tint="0.59996337778862885"/>
        </patternFill>
      </fill>
    </dxf>
    <dxf>
      <fill>
        <patternFill>
          <bgColor rgb="FFFF0000"/>
        </patternFill>
      </fill>
    </dxf>
    <dxf>
      <fill>
        <patternFill>
          <bgColor rgb="FFFF0000"/>
        </patternFill>
      </fill>
    </dxf>
    <dxf>
      <fill>
        <patternFill>
          <bgColor theme="9" tint="0.59996337778862885"/>
        </patternFill>
      </fill>
    </dxf>
    <dxf>
      <fill>
        <patternFill>
          <bgColor theme="7" tint="0.59996337778862885"/>
        </patternFill>
      </fill>
    </dxf>
    <dxf>
      <fill>
        <patternFill>
          <bgColor theme="7" tint="0.59996337778862885"/>
        </patternFill>
      </fill>
    </dxf>
    <dxf>
      <fill>
        <patternFill>
          <bgColor theme="5" tint="0.59996337778862885"/>
        </patternFill>
      </fill>
    </dxf>
    <dxf>
      <numFmt numFmtId="3" formatCode="#,##0"/>
    </dxf>
    <dxf>
      <numFmt numFmtId="175" formatCode="0.0000"/>
    </dxf>
    <dxf>
      <fill>
        <patternFill>
          <bgColor theme="5" tint="0.59996337778862885"/>
        </patternFill>
      </fill>
    </dxf>
    <dxf>
      <fill>
        <patternFill>
          <bgColor theme="9" tint="0.59996337778862885"/>
        </patternFill>
      </fill>
    </dxf>
    <dxf>
      <fill>
        <patternFill>
          <bgColor theme="9" tint="0.59996337778862885"/>
        </patternFill>
      </fill>
    </dxf>
    <dxf>
      <fill>
        <patternFill>
          <bgColor theme="7" tint="0.59996337778862885"/>
        </patternFill>
      </fill>
    </dxf>
    <dxf>
      <fill>
        <patternFill>
          <bgColor theme="7" tint="0.59996337778862885"/>
        </patternFill>
      </fill>
    </dxf>
    <dxf>
      <fill>
        <patternFill>
          <bgColor theme="5" tint="0.59996337778862885"/>
        </patternFill>
      </fill>
    </dxf>
    <dxf>
      <numFmt numFmtId="3" formatCode="#,##0"/>
    </dxf>
    <dxf>
      <numFmt numFmtId="176" formatCode="#,##0.0000"/>
    </dxf>
    <dxf>
      <fill>
        <patternFill>
          <bgColor theme="7" tint="0.59996337778862885"/>
        </patternFill>
      </fill>
    </dxf>
    <dxf>
      <fill>
        <patternFill>
          <bgColor theme="7" tint="0.59996337778862885"/>
        </patternFill>
      </fill>
    </dxf>
    <dxf>
      <numFmt numFmtId="3" formatCode="#,##0"/>
    </dxf>
    <dxf>
      <numFmt numFmtId="175" formatCode="0.0000"/>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rgb="FFFF0000"/>
        </patternFill>
      </fill>
    </dxf>
    <dxf>
      <fill>
        <patternFill>
          <bgColor theme="9" tint="0.59996337778862885"/>
        </patternFill>
      </fill>
    </dxf>
    <dxf>
      <fill>
        <patternFill>
          <bgColor rgb="FFFF0000"/>
        </patternFill>
      </fill>
    </dxf>
    <dxf>
      <fill>
        <patternFill>
          <bgColor theme="9" tint="0.59996337778862885"/>
        </patternFill>
      </fill>
    </dxf>
    <dxf>
      <fill>
        <patternFill>
          <bgColor rgb="FFFF0000"/>
        </patternFill>
      </fill>
    </dxf>
    <dxf>
      <fill>
        <patternFill>
          <bgColor theme="9" tint="0.59996337778862885"/>
        </patternFill>
      </fill>
    </dxf>
    <dxf>
      <fill>
        <patternFill>
          <bgColor theme="5" tint="0.59996337778862885"/>
        </patternFill>
      </fill>
    </dxf>
    <dxf>
      <fill>
        <patternFill>
          <bgColor theme="9" tint="0.59996337778862885"/>
        </patternFill>
      </fill>
    </dxf>
    <dxf>
      <fill>
        <patternFill>
          <bgColor theme="7" tint="0.59996337778862885"/>
        </patternFill>
      </fill>
    </dxf>
    <dxf>
      <fill>
        <patternFill>
          <bgColor theme="7" tint="0.59996337778862885"/>
        </patternFill>
      </fill>
    </dxf>
    <dxf>
      <fill>
        <patternFill>
          <bgColor rgb="FFFF0000"/>
        </patternFill>
      </fill>
    </dxf>
    <dxf>
      <fill>
        <patternFill>
          <bgColor theme="9" tint="0.59996337778862885"/>
        </patternFill>
      </fill>
    </dxf>
    <dxf>
      <fill>
        <patternFill>
          <bgColor theme="7" tint="0.59996337778862885"/>
        </patternFill>
      </fill>
    </dxf>
    <dxf>
      <fill>
        <patternFill>
          <bgColor rgb="FFFF0000"/>
        </patternFill>
      </fill>
    </dxf>
    <dxf>
      <fill>
        <patternFill>
          <bgColor theme="7" tint="0.59996337778862885"/>
        </patternFill>
      </fill>
    </dxf>
    <dxf>
      <fill>
        <patternFill>
          <bgColor theme="9" tint="0.59996337778862885"/>
        </patternFill>
      </fill>
    </dxf>
    <dxf>
      <fill>
        <patternFill>
          <bgColor theme="9" tint="0.59996337778862885"/>
        </patternFill>
      </fill>
    </dxf>
    <dxf>
      <fill>
        <patternFill>
          <bgColor theme="7" tint="0.59996337778862885"/>
        </patternFill>
      </fill>
    </dxf>
    <dxf>
      <fill>
        <patternFill>
          <bgColor rgb="FFFF0000"/>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9"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rgb="FFFF0000"/>
        </patternFill>
      </fill>
    </dxf>
    <dxf>
      <fill>
        <patternFill>
          <bgColor theme="9" tint="0.59996337778862885"/>
        </patternFill>
      </fill>
    </dxf>
    <dxf>
      <fill>
        <patternFill>
          <bgColor rgb="FFFF0000"/>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7"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7" tint="0.59996337778862885"/>
        </patternFill>
      </fill>
    </dxf>
    <dxf>
      <fill>
        <patternFill>
          <bgColor theme="7"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5" tint="0.59996337778862885"/>
        </patternFill>
      </fill>
    </dxf>
    <dxf>
      <fill>
        <patternFill>
          <bgColor theme="7" tint="0.59996337778862885"/>
        </patternFill>
      </fill>
    </dxf>
    <dxf>
      <fill>
        <patternFill>
          <bgColor theme="9" tint="0.59996337778862885"/>
        </patternFill>
      </fill>
    </dxf>
    <dxf>
      <fill>
        <patternFill>
          <bgColor theme="5"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7" tint="0.59996337778862885"/>
        </patternFill>
      </fill>
    </dxf>
    <dxf>
      <fill>
        <patternFill>
          <bgColor theme="9" tint="0.59996337778862885"/>
        </patternFill>
      </fill>
    </dxf>
    <dxf>
      <fill>
        <patternFill>
          <bgColor theme="9" tint="0.59996337778862885"/>
        </patternFill>
      </fill>
    </dxf>
    <dxf>
      <fill>
        <patternFill>
          <bgColor theme="7"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7"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7" tint="0.59996337778862885"/>
        </patternFill>
      </fill>
    </dxf>
    <dxf>
      <fill>
        <patternFill>
          <bgColor theme="9" tint="0.59996337778862885"/>
        </patternFill>
      </fill>
    </dxf>
    <dxf>
      <fill>
        <patternFill>
          <bgColor theme="7" tint="0.59996337778862885"/>
        </patternFill>
      </fill>
    </dxf>
    <dxf>
      <fill>
        <patternFill>
          <bgColor theme="9" tint="0.59996337778862885"/>
        </patternFill>
      </fill>
    </dxf>
    <dxf>
      <fill>
        <patternFill>
          <bgColor theme="9" tint="0.59996337778862885"/>
        </patternFill>
      </fill>
    </dxf>
    <dxf>
      <fill>
        <patternFill>
          <bgColor theme="5"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7" tint="0.59996337778862885"/>
        </patternFill>
      </fill>
    </dxf>
    <dxf>
      <fill>
        <patternFill>
          <bgColor theme="7"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5" tint="0.59996337778862885"/>
        </patternFill>
      </fill>
    </dxf>
    <dxf>
      <fill>
        <patternFill>
          <bgColor theme="5"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rgb="FFFF0000"/>
        </patternFill>
      </fill>
    </dxf>
    <dxf>
      <fill>
        <patternFill>
          <bgColor theme="7" tint="0.59996337778862885"/>
        </patternFill>
      </fill>
    </dxf>
    <dxf>
      <fill>
        <patternFill>
          <bgColor theme="7" tint="0.59996337778862885"/>
        </patternFill>
      </fill>
    </dxf>
    <dxf>
      <fill>
        <patternFill>
          <bgColor theme="9" tint="0.59996337778862885"/>
        </patternFill>
      </fill>
    </dxf>
    <dxf>
      <fill>
        <patternFill>
          <bgColor rgb="FFFF0000"/>
        </patternFill>
      </fill>
    </dxf>
    <dxf>
      <fill>
        <patternFill>
          <bgColor theme="9" tint="0.59996337778862885"/>
        </patternFill>
      </fill>
    </dxf>
    <dxf>
      <fill>
        <patternFill>
          <bgColor theme="7" tint="0.59996337778862885"/>
        </patternFill>
      </fill>
    </dxf>
    <dxf>
      <fill>
        <patternFill>
          <bgColor theme="9" tint="0.59996337778862885"/>
        </patternFill>
      </fill>
    </dxf>
    <dxf>
      <fill>
        <patternFill>
          <bgColor theme="7" tint="0.59996337778862885"/>
        </patternFill>
      </fill>
    </dxf>
    <dxf>
      <fill>
        <patternFill>
          <bgColor theme="9" tint="0.59996337778862885"/>
        </patternFill>
      </fill>
    </dxf>
    <dxf>
      <fill>
        <patternFill>
          <bgColor theme="7"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s>
  <tableStyles count="0" defaultTableStyle="TableStyleMedium2" defaultPivotStyle="PivotStyleLight16"/>
  <colors>
    <mruColors>
      <color rgb="FFFFFFCC"/>
      <color rgb="FFFFFF99"/>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7" Type="http://schemas.openxmlformats.org/officeDocument/2006/relationships/image" Target="../media/image7.jpeg"/><Relationship Id="rId2" Type="http://schemas.openxmlformats.org/officeDocument/2006/relationships/image" Target="../media/image2.jpeg"/><Relationship Id="rId1" Type="http://schemas.openxmlformats.org/officeDocument/2006/relationships/image" Target="../media/image1.jpeg"/><Relationship Id="rId6" Type="http://schemas.openxmlformats.org/officeDocument/2006/relationships/image" Target="../media/image6.emf"/><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10.jpg"/><Relationship Id="rId2" Type="http://schemas.openxmlformats.org/officeDocument/2006/relationships/image" Target="../media/image6.emf"/><Relationship Id="rId1" Type="http://schemas.openxmlformats.org/officeDocument/2006/relationships/image" Target="../media/image9.png"/></Relationships>
</file>

<file path=xl/drawings/_rels/drawing3.xml.rels><?xml version="1.0" encoding="UTF-8" standalone="yes"?>
<Relationships xmlns="http://schemas.openxmlformats.org/package/2006/relationships"><Relationship Id="rId2" Type="http://schemas.openxmlformats.org/officeDocument/2006/relationships/image" Target="../media/image6.emf"/><Relationship Id="rId1" Type="http://schemas.openxmlformats.org/officeDocument/2006/relationships/image" Target="../media/image9.png"/></Relationships>
</file>

<file path=xl/drawings/_rels/drawing4.xml.rels><?xml version="1.0" encoding="UTF-8" standalone="yes"?>
<Relationships xmlns="http://schemas.openxmlformats.org/package/2006/relationships"><Relationship Id="rId2" Type="http://schemas.openxmlformats.org/officeDocument/2006/relationships/image" Target="../media/image6.emf"/><Relationship Id="rId1" Type="http://schemas.openxmlformats.org/officeDocument/2006/relationships/image" Target="../media/image9.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8.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8.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1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8.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8.emf"/></Relationships>
</file>

<file path=xl/drawings/_rels/vmlDrawing6.vml.rels><?xml version="1.0" encoding="UTF-8" standalone="yes"?>
<Relationships xmlns="http://schemas.openxmlformats.org/package/2006/relationships"><Relationship Id="rId1" Type="http://schemas.openxmlformats.org/officeDocument/2006/relationships/image" Target="../media/image11.png"/></Relationships>
</file>

<file path=xl/drawings/drawing1.xml><?xml version="1.0" encoding="utf-8"?>
<xdr:wsDr xmlns:xdr="http://schemas.openxmlformats.org/drawingml/2006/spreadsheetDrawing" xmlns:a="http://schemas.openxmlformats.org/drawingml/2006/main">
  <xdr:twoCellAnchor editAs="oneCell">
    <xdr:from>
      <xdr:col>4</xdr:col>
      <xdr:colOff>122451</xdr:colOff>
      <xdr:row>38</xdr:row>
      <xdr:rowOff>39544</xdr:rowOff>
    </xdr:from>
    <xdr:to>
      <xdr:col>4</xdr:col>
      <xdr:colOff>965096</xdr:colOff>
      <xdr:row>39</xdr:row>
      <xdr:rowOff>1640</xdr:rowOff>
    </xdr:to>
    <xdr:pic>
      <xdr:nvPicPr>
        <xdr:cNvPr id="8" name="Picture 7">
          <a:extLst>
            <a:ext uri="{FF2B5EF4-FFF2-40B4-BE49-F238E27FC236}">
              <a16:creationId xmlns:a16="http://schemas.microsoft.com/office/drawing/2014/main" id="{70F152F3-C505-469E-8B69-356CA57DA28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3200931" y="9343564"/>
          <a:ext cx="838835" cy="724096"/>
        </a:xfrm>
        <a:prstGeom prst="rect">
          <a:avLst/>
        </a:prstGeom>
        <a:noFill/>
        <a:ln>
          <a:noFill/>
        </a:ln>
      </xdr:spPr>
    </xdr:pic>
    <xdr:clientData/>
  </xdr:twoCellAnchor>
  <xdr:twoCellAnchor editAs="oneCell">
    <xdr:from>
      <xdr:col>2</xdr:col>
      <xdr:colOff>127285</xdr:colOff>
      <xdr:row>37</xdr:row>
      <xdr:rowOff>28271</xdr:rowOff>
    </xdr:from>
    <xdr:to>
      <xdr:col>2</xdr:col>
      <xdr:colOff>935004</xdr:colOff>
      <xdr:row>37</xdr:row>
      <xdr:rowOff>744551</xdr:rowOff>
    </xdr:to>
    <xdr:pic>
      <xdr:nvPicPr>
        <xdr:cNvPr id="10" name="Picture 9">
          <a:extLst>
            <a:ext uri="{FF2B5EF4-FFF2-40B4-BE49-F238E27FC236}">
              <a16:creationId xmlns:a16="http://schemas.microsoft.com/office/drawing/2014/main" id="{3B4983CD-53DB-4379-A322-9D8F6469C42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bwMode="auto">
        <a:xfrm>
          <a:off x="11709685" y="9583751"/>
          <a:ext cx="803909" cy="718185"/>
        </a:xfrm>
        <a:prstGeom prst="rect">
          <a:avLst/>
        </a:prstGeom>
        <a:noFill/>
        <a:ln>
          <a:noFill/>
        </a:ln>
      </xdr:spPr>
    </xdr:pic>
    <xdr:clientData/>
  </xdr:twoCellAnchor>
  <xdr:twoCellAnchor editAs="oneCell">
    <xdr:from>
      <xdr:col>2</xdr:col>
      <xdr:colOff>191277</xdr:colOff>
      <xdr:row>34</xdr:row>
      <xdr:rowOff>20804</xdr:rowOff>
    </xdr:from>
    <xdr:to>
      <xdr:col>2</xdr:col>
      <xdr:colOff>915177</xdr:colOff>
      <xdr:row>34</xdr:row>
      <xdr:rowOff>741862</xdr:rowOff>
    </xdr:to>
    <xdr:pic>
      <xdr:nvPicPr>
        <xdr:cNvPr id="11" name="Picture 10">
          <a:extLst>
            <a:ext uri="{FF2B5EF4-FFF2-40B4-BE49-F238E27FC236}">
              <a16:creationId xmlns:a16="http://schemas.microsoft.com/office/drawing/2014/main" id="{4077AC5B-34F3-43BA-82B7-2D9CB4555CF4}"/>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1773677" y="7168364"/>
          <a:ext cx="723900" cy="724868"/>
        </a:xfrm>
        <a:prstGeom prst="rect">
          <a:avLst/>
        </a:prstGeom>
        <a:ln>
          <a:noFill/>
        </a:ln>
      </xdr:spPr>
    </xdr:pic>
    <xdr:clientData/>
  </xdr:twoCellAnchor>
  <xdr:twoCellAnchor editAs="oneCell">
    <xdr:from>
      <xdr:col>2</xdr:col>
      <xdr:colOff>110756</xdr:colOff>
      <xdr:row>36</xdr:row>
      <xdr:rowOff>14173</xdr:rowOff>
    </xdr:from>
    <xdr:to>
      <xdr:col>2</xdr:col>
      <xdr:colOff>933414</xdr:colOff>
      <xdr:row>36</xdr:row>
      <xdr:rowOff>726643</xdr:rowOff>
    </xdr:to>
    <xdr:pic>
      <xdr:nvPicPr>
        <xdr:cNvPr id="12" name="Picture 11">
          <a:extLst>
            <a:ext uri="{FF2B5EF4-FFF2-40B4-BE49-F238E27FC236}">
              <a16:creationId xmlns:a16="http://schemas.microsoft.com/office/drawing/2014/main" id="{9D7129C9-39DC-4BC2-84EF-13FA6D3AAC6E}"/>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bwMode="auto">
        <a:xfrm>
          <a:off x="11238197" y="8553055"/>
          <a:ext cx="835993" cy="712470"/>
        </a:xfrm>
        <a:prstGeom prst="rect">
          <a:avLst/>
        </a:prstGeom>
        <a:noFill/>
        <a:ln>
          <a:noFill/>
        </a:ln>
      </xdr:spPr>
    </xdr:pic>
    <xdr:clientData/>
  </xdr:twoCellAnchor>
  <xdr:twoCellAnchor editAs="oneCell">
    <xdr:from>
      <xdr:col>2</xdr:col>
      <xdr:colOff>188084</xdr:colOff>
      <xdr:row>35</xdr:row>
      <xdr:rowOff>15598</xdr:rowOff>
    </xdr:from>
    <xdr:to>
      <xdr:col>2</xdr:col>
      <xdr:colOff>899153</xdr:colOff>
      <xdr:row>35</xdr:row>
      <xdr:rowOff>741403</xdr:rowOff>
    </xdr:to>
    <xdr:pic>
      <xdr:nvPicPr>
        <xdr:cNvPr id="13" name="Picture 12" descr="Logo&#10;&#10;Description automatically generated">
          <a:extLst>
            <a:ext uri="{FF2B5EF4-FFF2-40B4-BE49-F238E27FC236}">
              <a16:creationId xmlns:a16="http://schemas.microsoft.com/office/drawing/2014/main" id="{D5373D23-8748-4E41-9ABE-424021CC2187}"/>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11315525" y="7792480"/>
          <a:ext cx="707259" cy="735330"/>
        </a:xfrm>
        <a:prstGeom prst="rect">
          <a:avLst/>
        </a:prstGeom>
        <a:noFill/>
        <a:ln>
          <a:noFill/>
        </a:ln>
      </xdr:spPr>
    </xdr:pic>
    <xdr:clientData/>
  </xdr:twoCellAnchor>
  <mc:AlternateContent xmlns:mc="http://schemas.openxmlformats.org/markup-compatibility/2006">
    <mc:Choice xmlns:a14="http://schemas.microsoft.com/office/drawing/2010/main" Requires="a14">
      <xdr:twoCellAnchor editAs="oneCell">
        <xdr:from>
          <xdr:col>4</xdr:col>
          <xdr:colOff>0</xdr:colOff>
          <xdr:row>33</xdr:row>
          <xdr:rowOff>173579</xdr:rowOff>
        </xdr:from>
        <xdr:to>
          <xdr:col>6</xdr:col>
          <xdr:colOff>87630</xdr:colOff>
          <xdr:row>34</xdr:row>
          <xdr:rowOff>748889</xdr:rowOff>
        </xdr:to>
        <xdr:pic>
          <xdr:nvPicPr>
            <xdr:cNvPr id="14" name="Picture 13">
              <a:extLst>
                <a:ext uri="{FF2B5EF4-FFF2-40B4-BE49-F238E27FC236}">
                  <a16:creationId xmlns:a16="http://schemas.microsoft.com/office/drawing/2014/main" id="{B95C23DE-C582-7E08-C634-C78D831C316B}"/>
                </a:ext>
              </a:extLst>
            </xdr:cNvPr>
            <xdr:cNvPicPr>
              <a:picLocks noChangeAspect="1" noChangeArrowheads="1"/>
              <a:extLst>
                <a:ext uri="{84589F7E-364E-4C9E-8A38-B11213B215E9}">
                  <a14:cameraTool cellRange="Logo" spid="_x0000_s1693"/>
                </a:ext>
              </a:extLst>
            </xdr:cNvPicPr>
          </xdr:nvPicPr>
          <xdr:blipFill>
            <a:blip xmlns:r="http://schemas.openxmlformats.org/officeDocument/2006/relationships" r:embed="rId6"/>
            <a:srcRect/>
            <a:stretch>
              <a:fillRect/>
            </a:stretch>
          </xdr:blipFill>
          <xdr:spPr bwMode="auto">
            <a:xfrm>
              <a:off x="3421380" y="6246719"/>
              <a:ext cx="1424940" cy="762000"/>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editAs="oneCell">
    <xdr:from>
      <xdr:col>2</xdr:col>
      <xdr:colOff>53340</xdr:colOff>
      <xdr:row>38</xdr:row>
      <xdr:rowOff>175260</xdr:rowOff>
    </xdr:from>
    <xdr:to>
      <xdr:col>2</xdr:col>
      <xdr:colOff>1408471</xdr:colOff>
      <xdr:row>38</xdr:row>
      <xdr:rowOff>663508</xdr:rowOff>
    </xdr:to>
    <xdr:pic>
      <xdr:nvPicPr>
        <xdr:cNvPr id="2" name="Picture 1">
          <a:extLst>
            <a:ext uri="{FF2B5EF4-FFF2-40B4-BE49-F238E27FC236}">
              <a16:creationId xmlns:a16="http://schemas.microsoft.com/office/drawing/2014/main" id="{A4D6F66C-C82E-46C4-A171-D1982371645D}"/>
            </a:ext>
          </a:extLst>
        </xdr:cNvPr>
        <xdr:cNvPicPr>
          <a:picLocks noChangeAspect="1"/>
        </xdr:cNvPicPr>
      </xdr:nvPicPr>
      <xdr:blipFill rotWithShape="1">
        <a:blip xmlns:r="http://schemas.openxmlformats.org/officeDocument/2006/relationships" r:embed="rId7" cstate="print">
          <a:extLst>
            <a:ext uri="{28A0092B-C50C-407E-A947-70E740481C1C}">
              <a14:useLocalDpi xmlns:a14="http://schemas.microsoft.com/office/drawing/2010/main" val="0"/>
            </a:ext>
          </a:extLst>
        </a:blip>
        <a:srcRect t="21267" b="19271"/>
        <a:stretch/>
      </xdr:blipFill>
      <xdr:spPr>
        <a:xfrm>
          <a:off x="1737360" y="9479280"/>
          <a:ext cx="1355131" cy="49586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32</xdr:col>
      <xdr:colOff>11430</xdr:colOff>
      <xdr:row>55</xdr:row>
      <xdr:rowOff>52070</xdr:rowOff>
    </xdr:from>
    <xdr:ext cx="712568" cy="259080"/>
    <xdr:pic>
      <xdr:nvPicPr>
        <xdr:cNvPr id="4" name="Picture 3">
          <a:extLst>
            <a:ext uri="{FF2B5EF4-FFF2-40B4-BE49-F238E27FC236}">
              <a16:creationId xmlns:a16="http://schemas.microsoft.com/office/drawing/2014/main" id="{1C5ACB0A-84DC-4EC6-A890-BADCA8A5875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980430" y="8542020"/>
          <a:ext cx="712568" cy="259080"/>
        </a:xfrm>
        <a:prstGeom prst="rect">
          <a:avLst/>
        </a:prstGeom>
      </xdr:spPr>
    </xdr:pic>
    <xdr:clientData/>
  </xdr:oneCellAnchor>
  <xdr:oneCellAnchor>
    <xdr:from>
      <xdr:col>32</xdr:col>
      <xdr:colOff>21590</xdr:colOff>
      <xdr:row>109</xdr:row>
      <xdr:rowOff>76200</xdr:rowOff>
    </xdr:from>
    <xdr:ext cx="712568" cy="259080"/>
    <xdr:pic>
      <xdr:nvPicPr>
        <xdr:cNvPr id="7" name="Picture 6">
          <a:extLst>
            <a:ext uri="{FF2B5EF4-FFF2-40B4-BE49-F238E27FC236}">
              <a16:creationId xmlns:a16="http://schemas.microsoft.com/office/drawing/2014/main" id="{AA3794DE-35E5-4176-BE76-E69E1255692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54090" y="16706850"/>
          <a:ext cx="712568" cy="259080"/>
        </a:xfrm>
        <a:prstGeom prst="rect">
          <a:avLst/>
        </a:prstGeom>
      </xdr:spPr>
    </xdr:pic>
    <xdr:clientData/>
  </xdr:oneCellAnchor>
  <xdr:oneCellAnchor>
    <xdr:from>
      <xdr:col>32</xdr:col>
      <xdr:colOff>27940</xdr:colOff>
      <xdr:row>157</xdr:row>
      <xdr:rowOff>50800</xdr:rowOff>
    </xdr:from>
    <xdr:ext cx="712568" cy="259080"/>
    <xdr:pic>
      <xdr:nvPicPr>
        <xdr:cNvPr id="8" name="Picture 7">
          <a:extLst>
            <a:ext uri="{FF2B5EF4-FFF2-40B4-BE49-F238E27FC236}">
              <a16:creationId xmlns:a16="http://schemas.microsoft.com/office/drawing/2014/main" id="{EFBDF929-A5B5-4959-8424-793D04C56A7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60440" y="24930100"/>
          <a:ext cx="712568" cy="259080"/>
        </a:xfrm>
        <a:prstGeom prst="rect">
          <a:avLst/>
        </a:prstGeom>
      </xdr:spPr>
    </xdr:pic>
    <xdr:clientData/>
  </xdr:oneCellAnchor>
  <xdr:oneCellAnchor>
    <xdr:from>
      <xdr:col>32</xdr:col>
      <xdr:colOff>34290</xdr:colOff>
      <xdr:row>200</xdr:row>
      <xdr:rowOff>95250</xdr:rowOff>
    </xdr:from>
    <xdr:ext cx="712568" cy="259080"/>
    <xdr:pic>
      <xdr:nvPicPr>
        <xdr:cNvPr id="9" name="Picture 8">
          <a:extLst>
            <a:ext uri="{FF2B5EF4-FFF2-40B4-BE49-F238E27FC236}">
              <a16:creationId xmlns:a16="http://schemas.microsoft.com/office/drawing/2014/main" id="{3CDA7D7D-448A-4DC6-8931-81A23BA348C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66790" y="34442400"/>
          <a:ext cx="712568" cy="259080"/>
        </a:xfrm>
        <a:prstGeom prst="rect">
          <a:avLst/>
        </a:prstGeom>
      </xdr:spPr>
    </xdr:pic>
    <xdr:clientData/>
  </xdr:oneCellAnchor>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7</xdr:col>
          <xdr:colOff>158750</xdr:colOff>
          <xdr:row>4</xdr:row>
          <xdr:rowOff>0</xdr:rowOff>
        </xdr:to>
        <xdr:pic>
          <xdr:nvPicPr>
            <xdr:cNvPr id="10" name="Picture 9">
              <a:extLst>
                <a:ext uri="{FF2B5EF4-FFF2-40B4-BE49-F238E27FC236}">
                  <a16:creationId xmlns:a16="http://schemas.microsoft.com/office/drawing/2014/main" id="{B1B9D839-1279-8B78-7FAB-14002F067704}"/>
                </a:ext>
              </a:extLst>
            </xdr:cNvPr>
            <xdr:cNvPicPr>
              <a:picLocks noChangeAspect="1" noChangeArrowheads="1"/>
              <a:extLst>
                <a:ext uri="{84589F7E-364E-4C9E-8A38-B11213B215E9}">
                  <a14:cameraTool cellRange="Logo" spid="_x0000_s14610"/>
                </a:ext>
              </a:extLst>
            </xdr:cNvPicPr>
          </xdr:nvPicPr>
          <xdr:blipFill>
            <a:blip xmlns:r="http://schemas.openxmlformats.org/officeDocument/2006/relationships" r:embed="rId2"/>
            <a:srcRect/>
            <a:stretch>
              <a:fillRect/>
            </a:stretch>
          </xdr:blipFill>
          <xdr:spPr bwMode="auto">
            <a:xfrm>
              <a:off x="0" y="0"/>
              <a:ext cx="1428750" cy="7620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0</xdr:colOff>
          <xdr:row>0</xdr:row>
          <xdr:rowOff>0</xdr:rowOff>
        </xdr:from>
        <xdr:to>
          <xdr:col>51</xdr:col>
          <xdr:colOff>25400</xdr:colOff>
          <xdr:row>4</xdr:row>
          <xdr:rowOff>0</xdr:rowOff>
        </xdr:to>
        <xdr:pic>
          <xdr:nvPicPr>
            <xdr:cNvPr id="13" name="Picture 12">
              <a:extLst>
                <a:ext uri="{FF2B5EF4-FFF2-40B4-BE49-F238E27FC236}">
                  <a16:creationId xmlns:a16="http://schemas.microsoft.com/office/drawing/2014/main" id="{1F31ED7B-A5E7-96EA-4629-BAEAE044542C}"/>
                </a:ext>
              </a:extLst>
            </xdr:cNvPr>
            <xdr:cNvPicPr>
              <a:picLocks noChangeAspect="1" noChangeArrowheads="1"/>
              <a:extLst>
                <a:ext uri="{84589F7E-364E-4C9E-8A38-B11213B215E9}">
                  <a14:cameraTool cellRange="Logo" spid="_x0000_s14611"/>
                </a:ext>
              </a:extLst>
            </xdr:cNvPicPr>
          </xdr:nvPicPr>
          <xdr:blipFill>
            <a:blip xmlns:r="http://schemas.openxmlformats.org/officeDocument/2006/relationships" r:embed="rId2"/>
            <a:srcRect/>
            <a:stretch>
              <a:fillRect/>
            </a:stretch>
          </xdr:blipFill>
          <xdr:spPr bwMode="auto">
            <a:xfrm>
              <a:off x="7112000" y="0"/>
              <a:ext cx="1428750" cy="762000"/>
            </a:xfrm>
            <a:prstGeom prst="rect">
              <a:avLst/>
            </a:prstGeom>
            <a:noFill/>
            <a:extLst>
              <a:ext uri="{909E8E84-426E-40DD-AFC4-6F175D3DCCD1}">
                <a14:hiddenFill>
                  <a:solidFill>
                    <a:srgbClr val="FFFFFF"/>
                  </a:solidFill>
                </a14:hiddenFill>
              </a:ext>
            </a:extLst>
          </xdr:spPr>
        </xdr:pic>
        <xdr:clientData/>
      </xdr:twoCellAnchor>
    </mc:Choice>
    <mc:Fallback/>
  </mc:AlternateContent>
  <xdr:oneCellAnchor>
    <xdr:from>
      <xdr:col>32</xdr:col>
      <xdr:colOff>34290</xdr:colOff>
      <xdr:row>254</xdr:row>
      <xdr:rowOff>95250</xdr:rowOff>
    </xdr:from>
    <xdr:ext cx="712568" cy="259080"/>
    <xdr:pic>
      <xdr:nvPicPr>
        <xdr:cNvPr id="2" name="Picture 1">
          <a:extLst>
            <a:ext uri="{FF2B5EF4-FFF2-40B4-BE49-F238E27FC236}">
              <a16:creationId xmlns:a16="http://schemas.microsoft.com/office/drawing/2014/main" id="{341CC3D8-F695-42B7-9430-ABBABDC4008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73140" y="33771840"/>
          <a:ext cx="712568" cy="259080"/>
        </a:xfrm>
        <a:prstGeom prst="rect">
          <a:avLst/>
        </a:prstGeom>
      </xdr:spPr>
    </xdr:pic>
    <xdr:clientData/>
  </xdr:oneCellAnchor>
  <xdr:twoCellAnchor editAs="oneCell">
    <xdr:from>
      <xdr:col>44</xdr:col>
      <xdr:colOff>38678</xdr:colOff>
      <xdr:row>38</xdr:row>
      <xdr:rowOff>116839</xdr:rowOff>
    </xdr:from>
    <xdr:to>
      <xdr:col>77</xdr:col>
      <xdr:colOff>0</xdr:colOff>
      <xdr:row>72</xdr:row>
      <xdr:rowOff>95191</xdr:rowOff>
    </xdr:to>
    <xdr:pic>
      <xdr:nvPicPr>
        <xdr:cNvPr id="6" name="Picture 5">
          <a:extLst>
            <a:ext uri="{FF2B5EF4-FFF2-40B4-BE49-F238E27FC236}">
              <a16:creationId xmlns:a16="http://schemas.microsoft.com/office/drawing/2014/main" id="{BCC93712-E70B-4A04-AC14-81889890FCBE}"/>
            </a:ext>
          </a:extLst>
        </xdr:cNvPr>
        <xdr:cNvPicPr>
          <a:picLocks noChangeAspect="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l="4139" t="3927" r="7428" b="7645"/>
        <a:stretch/>
      </xdr:blipFill>
      <xdr:spPr>
        <a:xfrm>
          <a:off x="7150678" y="5952489"/>
          <a:ext cx="6317672" cy="519170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oneCellAnchor>
    <xdr:from>
      <xdr:col>31</xdr:col>
      <xdr:colOff>187325</xdr:colOff>
      <xdr:row>112</xdr:row>
      <xdr:rowOff>102235</xdr:rowOff>
    </xdr:from>
    <xdr:ext cx="712568" cy="259080"/>
    <xdr:pic>
      <xdr:nvPicPr>
        <xdr:cNvPr id="2" name="Picture 1" descr="A blue text on a white background&#10;&#10;Description automatically generated">
          <a:extLst>
            <a:ext uri="{FF2B5EF4-FFF2-40B4-BE49-F238E27FC236}">
              <a16:creationId xmlns:a16="http://schemas.microsoft.com/office/drawing/2014/main" id="{1F160BBA-C3A9-4CE3-B0E5-D1224DC8FFD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26150" y="17891125"/>
          <a:ext cx="712568" cy="259080"/>
        </a:xfrm>
        <a:prstGeom prst="rect">
          <a:avLst/>
        </a:prstGeom>
      </xdr:spPr>
    </xdr:pic>
    <xdr:clientData/>
  </xdr:oneCellAnchor>
  <mc:AlternateContent xmlns:mc="http://schemas.openxmlformats.org/markup-compatibility/2006">
    <mc:Choice xmlns:a14="http://schemas.microsoft.com/office/drawing/2010/main" Requires="a14">
      <xdr:twoCellAnchor editAs="oneCell">
        <xdr:from>
          <xdr:col>43</xdr:col>
          <xdr:colOff>94615</xdr:colOff>
          <xdr:row>0</xdr:row>
          <xdr:rowOff>15875</xdr:rowOff>
        </xdr:from>
        <xdr:to>
          <xdr:col>50</xdr:col>
          <xdr:colOff>189865</xdr:colOff>
          <xdr:row>4</xdr:row>
          <xdr:rowOff>15875</xdr:rowOff>
        </xdr:to>
        <xdr:pic>
          <xdr:nvPicPr>
            <xdr:cNvPr id="3" name="Picture 2">
              <a:extLst>
                <a:ext uri="{FF2B5EF4-FFF2-40B4-BE49-F238E27FC236}">
                  <a16:creationId xmlns:a16="http://schemas.microsoft.com/office/drawing/2014/main" id="{4EB23595-2FBD-48D4-B6A0-CDFF261BFBBF}"/>
                </a:ext>
              </a:extLst>
            </xdr:cNvPr>
            <xdr:cNvPicPr>
              <a:picLocks noChangeAspect="1" noChangeArrowheads="1"/>
              <a:extLst>
                <a:ext uri="{84589F7E-364E-4C9E-8A38-B11213B215E9}">
                  <a14:cameraTool cellRange="Logo" spid="_x0000_s10802"/>
                </a:ext>
              </a:extLst>
            </xdr:cNvPicPr>
          </xdr:nvPicPr>
          <xdr:blipFill>
            <a:blip xmlns:r="http://schemas.openxmlformats.org/officeDocument/2006/relationships" r:embed="rId2"/>
            <a:srcRect/>
            <a:stretch>
              <a:fillRect/>
            </a:stretch>
          </xdr:blipFill>
          <xdr:spPr bwMode="auto">
            <a:xfrm>
              <a:off x="7206615" y="15875"/>
              <a:ext cx="1428750" cy="762000"/>
            </a:xfrm>
            <a:prstGeom prst="rect">
              <a:avLst/>
            </a:prstGeom>
            <a:noFill/>
            <a:extLst>
              <a:ext uri="{909E8E84-426E-40DD-AFC4-6F175D3DCCD1}">
                <a14:hiddenFill>
                  <a:solidFill>
                    <a:srgbClr val="FFFFFF"/>
                  </a:solidFill>
                </a14:hiddenFill>
              </a:ext>
            </a:extLst>
          </xdr:spPr>
        </xdr:pic>
        <xdr:clientData/>
      </xdr:twoCellAnchor>
    </mc:Choice>
    <mc:Fallback/>
  </mc:AlternateContent>
  <xdr:oneCellAnchor>
    <xdr:from>
      <xdr:col>31</xdr:col>
      <xdr:colOff>117475</xdr:colOff>
      <xdr:row>64</xdr:row>
      <xdr:rowOff>95250</xdr:rowOff>
    </xdr:from>
    <xdr:ext cx="712568" cy="259080"/>
    <xdr:pic>
      <xdr:nvPicPr>
        <xdr:cNvPr id="4" name="Picture 3">
          <a:extLst>
            <a:ext uri="{FF2B5EF4-FFF2-40B4-BE49-F238E27FC236}">
              <a16:creationId xmlns:a16="http://schemas.microsoft.com/office/drawing/2014/main" id="{348D256F-6829-44C0-B774-CE77F99A45A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959475" y="8820150"/>
          <a:ext cx="712568" cy="259080"/>
        </a:xfrm>
        <a:prstGeom prst="rect">
          <a:avLst/>
        </a:prstGeom>
      </xdr:spPr>
    </xdr:pic>
    <xdr:clientData/>
  </xdr:oneCellAnchor>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7</xdr:col>
          <xdr:colOff>158750</xdr:colOff>
          <xdr:row>4</xdr:row>
          <xdr:rowOff>0</xdr:rowOff>
        </xdr:to>
        <xdr:pic>
          <xdr:nvPicPr>
            <xdr:cNvPr id="5" name="Picture 4">
              <a:extLst>
                <a:ext uri="{FF2B5EF4-FFF2-40B4-BE49-F238E27FC236}">
                  <a16:creationId xmlns:a16="http://schemas.microsoft.com/office/drawing/2014/main" id="{C4A790F4-928D-48AD-BFD7-3BE875B2F2AF}"/>
                </a:ext>
              </a:extLst>
            </xdr:cNvPr>
            <xdr:cNvPicPr>
              <a:picLocks noChangeAspect="1"/>
              <a:extLst>
                <a:ext uri="{84589F7E-364E-4C9E-8A38-B11213B215E9}">
                  <a14:cameraTool cellRange="Logo" spid="_x0000_s10803"/>
                </a:ext>
              </a:extLst>
            </xdr:cNvPicPr>
          </xdr:nvPicPr>
          <xdr:blipFill rotWithShape="1">
            <a:blip xmlns:r="http://schemas.openxmlformats.org/officeDocument/2006/relationships" r:embed="rId2"/>
            <a:stretch>
              <a:fillRect/>
            </a:stretch>
          </xdr:blipFill>
          <xdr:spPr bwMode="auto">
            <a:xfrm>
              <a:off x="0" y="0"/>
              <a:ext cx="1428750" cy="762000"/>
            </a:xfrm>
            <a:prstGeom prst="rect">
              <a:avLst/>
            </a:prstGeom>
            <a:noFill/>
            <a:ln>
              <a:noFill/>
            </a:ln>
          </xdr:spPr>
        </xdr:pic>
        <xdr:clientData/>
      </xdr:twoCellAnchor>
    </mc:Choice>
    <mc:Fallback/>
  </mc:AlternateContent>
</xdr:wsDr>
</file>

<file path=xl/drawings/drawing4.xml><?xml version="1.0" encoding="utf-8"?>
<xdr:wsDr xmlns:xdr="http://schemas.openxmlformats.org/drawingml/2006/spreadsheetDrawing" xmlns:a="http://schemas.openxmlformats.org/drawingml/2006/main">
  <xdr:oneCellAnchor>
    <xdr:from>
      <xdr:col>33</xdr:col>
      <xdr:colOff>142240</xdr:colOff>
      <xdr:row>57</xdr:row>
      <xdr:rowOff>91440</xdr:rowOff>
    </xdr:from>
    <xdr:ext cx="712568" cy="259080"/>
    <xdr:pic>
      <xdr:nvPicPr>
        <xdr:cNvPr id="8" name="Picture 7">
          <a:extLst>
            <a:ext uri="{FF2B5EF4-FFF2-40B4-BE49-F238E27FC236}">
              <a16:creationId xmlns:a16="http://schemas.microsoft.com/office/drawing/2014/main" id="{9EA62522-6F19-45BB-B3E9-A32EB4346E2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112510" y="9067800"/>
          <a:ext cx="712568" cy="259080"/>
        </a:xfrm>
        <a:prstGeom prst="rect">
          <a:avLst/>
        </a:prstGeom>
      </xdr:spPr>
    </xdr:pic>
    <xdr:clientData/>
  </xdr:oneCellAnchor>
  <xdr:oneCellAnchor>
    <xdr:from>
      <xdr:col>33</xdr:col>
      <xdr:colOff>142240</xdr:colOff>
      <xdr:row>108</xdr:row>
      <xdr:rowOff>91440</xdr:rowOff>
    </xdr:from>
    <xdr:ext cx="712568" cy="259080"/>
    <xdr:pic>
      <xdr:nvPicPr>
        <xdr:cNvPr id="9" name="Picture 8">
          <a:extLst>
            <a:ext uri="{FF2B5EF4-FFF2-40B4-BE49-F238E27FC236}">
              <a16:creationId xmlns:a16="http://schemas.microsoft.com/office/drawing/2014/main" id="{D0688AEA-74D5-46DA-ADE8-A01331D07CA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177280" y="9235440"/>
          <a:ext cx="712568" cy="259080"/>
        </a:xfrm>
        <a:prstGeom prst="rect">
          <a:avLst/>
        </a:prstGeom>
      </xdr:spPr>
    </xdr:pic>
    <xdr:clientData/>
  </xdr:oneCellAnchor>
  <xdr:oneCellAnchor>
    <xdr:from>
      <xdr:col>33</xdr:col>
      <xdr:colOff>142240</xdr:colOff>
      <xdr:row>153</xdr:row>
      <xdr:rowOff>91440</xdr:rowOff>
    </xdr:from>
    <xdr:ext cx="712568" cy="259080"/>
    <xdr:pic>
      <xdr:nvPicPr>
        <xdr:cNvPr id="10" name="Picture 9">
          <a:extLst>
            <a:ext uri="{FF2B5EF4-FFF2-40B4-BE49-F238E27FC236}">
              <a16:creationId xmlns:a16="http://schemas.microsoft.com/office/drawing/2014/main" id="{CE67DC1B-DF1A-4E26-8C0B-4731D875885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177280" y="18003520"/>
          <a:ext cx="712568" cy="259080"/>
        </a:xfrm>
        <a:prstGeom prst="rect">
          <a:avLst/>
        </a:prstGeom>
      </xdr:spPr>
    </xdr:pic>
    <xdr:clientData/>
  </xdr:oneCellAnchor>
  <xdr:oneCellAnchor>
    <xdr:from>
      <xdr:col>33</xdr:col>
      <xdr:colOff>142240</xdr:colOff>
      <xdr:row>198</xdr:row>
      <xdr:rowOff>91440</xdr:rowOff>
    </xdr:from>
    <xdr:ext cx="712568" cy="259080"/>
    <xdr:pic>
      <xdr:nvPicPr>
        <xdr:cNvPr id="11" name="Picture 10">
          <a:extLst>
            <a:ext uri="{FF2B5EF4-FFF2-40B4-BE49-F238E27FC236}">
              <a16:creationId xmlns:a16="http://schemas.microsoft.com/office/drawing/2014/main" id="{47E936E0-CA83-4092-8530-EE76ED0C419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177280" y="18003520"/>
          <a:ext cx="712568" cy="259080"/>
        </a:xfrm>
        <a:prstGeom prst="rect">
          <a:avLst/>
        </a:prstGeom>
      </xdr:spPr>
    </xdr:pic>
    <xdr:clientData/>
  </xdr:oneCellAnchor>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7</xdr:col>
          <xdr:colOff>144780</xdr:colOff>
          <xdr:row>3</xdr:row>
          <xdr:rowOff>182880</xdr:rowOff>
        </xdr:to>
        <xdr:pic>
          <xdr:nvPicPr>
            <xdr:cNvPr id="14" name="Picture 13">
              <a:extLst>
                <a:ext uri="{FF2B5EF4-FFF2-40B4-BE49-F238E27FC236}">
                  <a16:creationId xmlns:a16="http://schemas.microsoft.com/office/drawing/2014/main" id="{74DB6ADB-A789-34D3-9A9D-2E2D2E478E8C}"/>
                </a:ext>
              </a:extLst>
            </xdr:cNvPr>
            <xdr:cNvPicPr>
              <a:picLocks noChangeAspect="1" noChangeArrowheads="1"/>
              <a:extLst>
                <a:ext uri="{84589F7E-364E-4C9E-8A38-B11213B215E9}">
                  <a14:cameraTool cellRange="Logo" spid="_x0000_s19691"/>
                </a:ext>
              </a:extLst>
            </xdr:cNvPicPr>
          </xdr:nvPicPr>
          <xdr:blipFill>
            <a:blip xmlns:r="http://schemas.openxmlformats.org/officeDocument/2006/relationships" r:embed="rId2"/>
            <a:srcRect/>
            <a:stretch>
              <a:fillRect/>
            </a:stretch>
          </xdr:blipFill>
          <xdr:spPr bwMode="auto">
            <a:xfrm>
              <a:off x="0" y="0"/>
              <a:ext cx="1424940" cy="7620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0</xdr:colOff>
          <xdr:row>0</xdr:row>
          <xdr:rowOff>0</xdr:rowOff>
        </xdr:from>
        <xdr:to>
          <xdr:col>53</xdr:col>
          <xdr:colOff>95250</xdr:colOff>
          <xdr:row>4</xdr:row>
          <xdr:rowOff>0</xdr:rowOff>
        </xdr:to>
        <xdr:pic>
          <xdr:nvPicPr>
            <xdr:cNvPr id="16" name="Picture 15">
              <a:extLst>
                <a:ext uri="{FF2B5EF4-FFF2-40B4-BE49-F238E27FC236}">
                  <a16:creationId xmlns:a16="http://schemas.microsoft.com/office/drawing/2014/main" id="{BBF5BA17-857B-88A1-E203-0B6C4FE0F079}"/>
                </a:ext>
              </a:extLst>
            </xdr:cNvPr>
            <xdr:cNvPicPr>
              <a:picLocks noChangeAspect="1" noChangeArrowheads="1"/>
              <a:extLst>
                <a:ext uri="{84589F7E-364E-4C9E-8A38-B11213B215E9}">
                  <a14:cameraTool cellRange="Logo" spid="_x0000_s19692"/>
                </a:ext>
              </a:extLst>
            </xdr:cNvPicPr>
          </xdr:nvPicPr>
          <xdr:blipFill>
            <a:blip xmlns:r="http://schemas.openxmlformats.org/officeDocument/2006/relationships" r:embed="rId2"/>
            <a:srcRect/>
            <a:stretch>
              <a:fillRect/>
            </a:stretch>
          </xdr:blipFill>
          <xdr:spPr bwMode="auto">
            <a:xfrm>
              <a:off x="7226300" y="0"/>
              <a:ext cx="1428750" cy="762000"/>
            </a:xfrm>
            <a:prstGeom prst="rect">
              <a:avLst/>
            </a:prstGeom>
            <a:noFill/>
            <a:extLst>
              <a:ext uri="{909E8E84-426E-40DD-AFC4-6F175D3DCCD1}">
                <a14:hiddenFill>
                  <a:solidFill>
                    <a:srgbClr val="FFFFFF"/>
                  </a:solidFill>
                </a14:hiddenFill>
              </a:ext>
            </a:extLst>
          </xdr:spPr>
        </xdr:pic>
        <xdr:clientData/>
      </xdr:twoCellAnchor>
    </mc:Choice>
    <mc:Fallback/>
  </mc:AlternateContent>
  <xdr:oneCellAnchor>
    <xdr:from>
      <xdr:col>33</xdr:col>
      <xdr:colOff>142240</xdr:colOff>
      <xdr:row>251</xdr:row>
      <xdr:rowOff>91440</xdr:rowOff>
    </xdr:from>
    <xdr:ext cx="712568" cy="259080"/>
    <xdr:pic>
      <xdr:nvPicPr>
        <xdr:cNvPr id="2" name="Picture 1">
          <a:extLst>
            <a:ext uri="{FF2B5EF4-FFF2-40B4-BE49-F238E27FC236}">
              <a16:creationId xmlns:a16="http://schemas.microsoft.com/office/drawing/2014/main" id="{DDB0B95C-2720-4128-8464-1C443C9CAAF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55385" y="33883600"/>
          <a:ext cx="712568" cy="259080"/>
        </a:xfrm>
        <a:prstGeom prst="rect">
          <a:avLst/>
        </a:prstGeom>
      </xdr:spPr>
    </xdr:pic>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4350EFB0-EACE-4F2E-965F-30EBADAB0D63}" name="T_Material" displayName="T_Material" ref="A1:A10" totalsRowShown="0">
  <autoFilter ref="A1:A10" xr:uid="{4350EFB0-EACE-4F2E-965F-30EBADAB0D63}"/>
  <sortState xmlns:xlrd2="http://schemas.microsoft.com/office/spreadsheetml/2017/richdata2" ref="A2:A10">
    <sortCondition ref="A2:A10"/>
  </sortState>
  <tableColumns count="1">
    <tableColumn id="1" xr3:uid="{20635FEE-B87A-4613-8116-D42DBA41BC7B}" name="Material"/>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6939741E-8EC4-48CA-B62A-CDE619601AF9}" name="T_Shape" displayName="T_Shape" ref="C1:C10" totalsRowShown="0">
  <autoFilter ref="C1:C10" xr:uid="{6939741E-8EC4-48CA-B62A-CDE619601AF9}"/>
  <sortState xmlns:xlrd2="http://schemas.microsoft.com/office/spreadsheetml/2017/richdata2" ref="C2:C10">
    <sortCondition ref="C2:C10"/>
  </sortState>
  <tableColumns count="1">
    <tableColumn id="1" xr3:uid="{FCA45FDF-4BF6-485F-9343-A0FC0251070A}" name="Shape"/>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2397A227-8DCB-4BDE-A6B8-65F88654921D}" name="T_Type" displayName="T_Type" ref="E1:E5" totalsRowShown="0">
  <autoFilter ref="E1:E5" xr:uid="{2397A227-8DCB-4BDE-A6B8-65F88654921D}"/>
  <tableColumns count="1">
    <tableColumn id="1" xr3:uid="{027BD434-05A1-4059-97D8-98CB878E91EF}" name="Type"/>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88C10C78-AF29-47BA-9C97-B74BAA8C7E1E}" name="T_Resp" displayName="T_Resp" ref="G1:G17" totalsRowShown="0">
  <autoFilter ref="G1:G17" xr:uid="{88C10C78-AF29-47BA-9C97-B74BAA8C7E1E}"/>
  <tableColumns count="1">
    <tableColumn id="1" xr3:uid="{C70FD3B5-6EE9-47D3-96F9-BC5D876984C6}" name="Design Response"/>
  </tableColumns>
  <tableStyleInfo name="TableStyleMedium2"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table" Target="../tables/table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table" Target="../tables/table3.xml"/><Relationship Id="rId5" Type="http://schemas.openxmlformats.org/officeDocument/2006/relationships/table" Target="../tables/table2.xml"/><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5" Type="http://schemas.openxmlformats.org/officeDocument/2006/relationships/comments" Target="../comments1.xml"/><Relationship Id="rId4"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4.xml"/><Relationship Id="rId1" Type="http://schemas.openxmlformats.org/officeDocument/2006/relationships/printerSettings" Target="../printerSettings/printerSettings5.bin"/><Relationship Id="rId5" Type="http://schemas.openxmlformats.org/officeDocument/2006/relationships/comments" Target="../comments3.xml"/><Relationship Id="rId4" Type="http://schemas.openxmlformats.org/officeDocument/2006/relationships/vmlDrawing" Target="../drawings/vmlDrawing6.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82CB43-2341-4A92-ACD7-244D3FF85EAC}">
  <sheetPr codeName="Sheet3">
    <tabColor rgb="FFFF0000"/>
  </sheetPr>
  <dimension ref="A1:N39"/>
  <sheetViews>
    <sheetView showGridLines="0" zoomScaleNormal="100" workbookViewId="0">
      <selection activeCell="C14" sqref="C14"/>
    </sheetView>
  </sheetViews>
  <sheetFormatPr defaultRowHeight="14.4" x14ac:dyDescent="0.3"/>
  <cols>
    <col min="1" max="1" width="20.77734375" customWidth="1"/>
    <col min="2" max="2" width="3.77734375" customWidth="1"/>
    <col min="3" max="3" width="20.77734375" customWidth="1"/>
    <col min="4" max="4" width="4.5546875" bestFit="1" customWidth="1"/>
    <col min="5" max="5" width="15.77734375" customWidth="1"/>
    <col min="6" max="6" width="3.77734375" customWidth="1"/>
    <col min="7" max="7" width="72.6640625" bestFit="1" customWidth="1"/>
    <col min="8" max="8" width="15.77734375" customWidth="1"/>
    <col min="9" max="9" width="23.33203125" bestFit="1" customWidth="1"/>
    <col min="10" max="14" width="15.77734375" customWidth="1"/>
  </cols>
  <sheetData>
    <row r="1" spans="1:14" x14ac:dyDescent="0.3">
      <c r="A1" t="s">
        <v>23</v>
      </c>
      <c r="C1" t="s">
        <v>33</v>
      </c>
      <c r="E1" t="s">
        <v>68</v>
      </c>
      <c r="G1" t="s">
        <v>86</v>
      </c>
      <c r="H1">
        <v>1</v>
      </c>
      <c r="I1" s="126" t="s">
        <v>320</v>
      </c>
      <c r="J1" s="127" t="s">
        <v>163</v>
      </c>
      <c r="K1" s="127" t="s">
        <v>271</v>
      </c>
      <c r="L1" s="127" t="s">
        <v>165</v>
      </c>
      <c r="M1" s="127" t="s">
        <v>162</v>
      </c>
      <c r="N1" s="127" t="s">
        <v>164</v>
      </c>
    </row>
    <row r="2" spans="1:14" x14ac:dyDescent="0.3">
      <c r="A2" t="s">
        <v>24</v>
      </c>
      <c r="C2" t="s">
        <v>377</v>
      </c>
      <c r="E2" t="s">
        <v>192</v>
      </c>
      <c r="G2" t="s">
        <v>88</v>
      </c>
      <c r="H2">
        <f>H1+1</f>
        <v>2</v>
      </c>
      <c r="I2" s="110" t="s">
        <v>5</v>
      </c>
      <c r="J2" s="113">
        <v>1.1000000000000001</v>
      </c>
      <c r="K2" s="113">
        <v>1.1000000000000001</v>
      </c>
      <c r="L2" s="113">
        <v>1.2</v>
      </c>
      <c r="M2" s="113">
        <v>1.1000000000000001</v>
      </c>
      <c r="N2" s="114">
        <v>1.1000000000000001</v>
      </c>
    </row>
    <row r="3" spans="1:14" x14ac:dyDescent="0.3">
      <c r="A3" t="s">
        <v>76</v>
      </c>
      <c r="C3" t="s">
        <v>378</v>
      </c>
      <c r="E3" t="s">
        <v>193</v>
      </c>
      <c r="G3" t="s">
        <v>81</v>
      </c>
      <c r="H3">
        <f t="shared" ref="H3:H20" si="0">H2+1</f>
        <v>3</v>
      </c>
      <c r="I3" s="110" t="s">
        <v>6</v>
      </c>
      <c r="J3" s="113">
        <v>4.1100000000000003</v>
      </c>
      <c r="K3" s="113">
        <v>4.1399999999999997</v>
      </c>
      <c r="L3" s="113">
        <v>5.7</v>
      </c>
      <c r="M3" s="113">
        <v>4.24</v>
      </c>
      <c r="N3" s="114">
        <v>4.21</v>
      </c>
    </row>
    <row r="4" spans="1:14" x14ac:dyDescent="0.3">
      <c r="A4" t="s">
        <v>77</v>
      </c>
      <c r="C4" t="s">
        <v>180</v>
      </c>
      <c r="E4" t="s">
        <v>332</v>
      </c>
      <c r="G4" t="s">
        <v>87</v>
      </c>
      <c r="H4">
        <f t="shared" si="0"/>
        <v>4</v>
      </c>
      <c r="I4" s="110" t="s">
        <v>7</v>
      </c>
      <c r="J4" s="113">
        <v>5.01</v>
      </c>
      <c r="K4" s="113">
        <v>5.0599999999999996</v>
      </c>
      <c r="L4" s="113">
        <v>7.21</v>
      </c>
      <c r="M4" s="113">
        <v>5.3</v>
      </c>
      <c r="N4" s="114">
        <v>5.24</v>
      </c>
    </row>
    <row r="5" spans="1:14" x14ac:dyDescent="0.3">
      <c r="A5" t="s">
        <v>28</v>
      </c>
      <c r="C5" t="s">
        <v>179</v>
      </c>
      <c r="E5" t="s">
        <v>313</v>
      </c>
      <c r="G5" t="s">
        <v>78</v>
      </c>
      <c r="H5">
        <f t="shared" si="0"/>
        <v>5</v>
      </c>
      <c r="I5" s="110" t="s">
        <v>8</v>
      </c>
      <c r="J5" s="113">
        <v>5.87</v>
      </c>
      <c r="K5" s="113">
        <v>5.91</v>
      </c>
      <c r="L5" s="113">
        <v>8.6300000000000008</v>
      </c>
      <c r="M5" s="113">
        <v>6.24</v>
      </c>
      <c r="N5" s="114">
        <v>6.17</v>
      </c>
    </row>
    <row r="6" spans="1:14" x14ac:dyDescent="0.3">
      <c r="A6" t="s">
        <v>26</v>
      </c>
      <c r="C6" t="s">
        <v>182</v>
      </c>
      <c r="G6" t="str">
        <f>"Velocity &gt; "&amp;C26&amp;" ft/s"</f>
        <v>Velocity &gt; 6 ft/s</v>
      </c>
      <c r="H6">
        <f t="shared" si="0"/>
        <v>6</v>
      </c>
      <c r="I6" s="110" t="s">
        <v>9</v>
      </c>
      <c r="J6" s="113">
        <v>7.21</v>
      </c>
      <c r="K6" s="113">
        <v>7.26</v>
      </c>
      <c r="L6" s="113">
        <v>10.8</v>
      </c>
      <c r="M6" s="113">
        <v>7.64</v>
      </c>
      <c r="N6" s="114">
        <v>7.55</v>
      </c>
    </row>
    <row r="7" spans="1:14" x14ac:dyDescent="0.3">
      <c r="A7" t="s">
        <v>25</v>
      </c>
      <c r="C7" t="s">
        <v>181</v>
      </c>
      <c r="G7" t="s">
        <v>116</v>
      </c>
      <c r="H7">
        <f t="shared" si="0"/>
        <v>7</v>
      </c>
      <c r="I7" s="110" t="s">
        <v>379</v>
      </c>
      <c r="J7" s="113">
        <v>8.3699999999999992</v>
      </c>
      <c r="K7" s="113">
        <v>8.48</v>
      </c>
      <c r="L7" s="113">
        <v>12.7</v>
      </c>
      <c r="M7" s="113">
        <v>8.8000000000000007</v>
      </c>
      <c r="N7" s="114">
        <v>8.6999999999999993</v>
      </c>
    </row>
    <row r="8" spans="1:14" x14ac:dyDescent="0.3">
      <c r="A8" t="s">
        <v>30</v>
      </c>
      <c r="C8" t="s">
        <v>476</v>
      </c>
      <c r="G8" t="s">
        <v>115</v>
      </c>
      <c r="H8">
        <f t="shared" si="0"/>
        <v>8</v>
      </c>
      <c r="I8" s="110" t="s">
        <v>10</v>
      </c>
      <c r="J8" s="113">
        <v>9.65</v>
      </c>
      <c r="K8" s="113">
        <v>9.83</v>
      </c>
      <c r="L8" s="113">
        <v>14.8</v>
      </c>
      <c r="M8" s="113">
        <v>10</v>
      </c>
      <c r="N8" s="114">
        <v>9.93</v>
      </c>
    </row>
    <row r="9" spans="1:14" ht="15.6" x14ac:dyDescent="0.35">
      <c r="A9" t="s">
        <v>27</v>
      </c>
      <c r="C9" t="s">
        <v>322</v>
      </c>
      <c r="G9" t="s">
        <v>156</v>
      </c>
      <c r="H9">
        <f t="shared" si="0"/>
        <v>9</v>
      </c>
      <c r="I9" s="110" t="s">
        <v>274</v>
      </c>
      <c r="J9" s="117" t="s">
        <v>275</v>
      </c>
      <c r="K9" s="117" t="s">
        <v>276</v>
      </c>
      <c r="L9" s="117" t="s">
        <v>277</v>
      </c>
      <c r="M9" s="117" t="s">
        <v>277</v>
      </c>
      <c r="N9" s="117" t="s">
        <v>278</v>
      </c>
    </row>
    <row r="10" spans="1:14" x14ac:dyDescent="0.3">
      <c r="A10" t="s">
        <v>75</v>
      </c>
      <c r="C10" t="s">
        <v>30</v>
      </c>
      <c r="G10" t="s">
        <v>448</v>
      </c>
      <c r="H10">
        <f t="shared" si="0"/>
        <v>10</v>
      </c>
      <c r="I10" s="110" t="s">
        <v>279</v>
      </c>
      <c r="J10" t="s">
        <v>280</v>
      </c>
      <c r="K10" t="s">
        <v>281</v>
      </c>
      <c r="L10" t="s">
        <v>280</v>
      </c>
      <c r="M10" t="s">
        <v>280</v>
      </c>
      <c r="N10" t="s">
        <v>280</v>
      </c>
    </row>
    <row r="11" spans="1:14" ht="16.2" x14ac:dyDescent="0.3">
      <c r="G11" t="s">
        <v>384</v>
      </c>
      <c r="H11">
        <f t="shared" si="0"/>
        <v>11</v>
      </c>
      <c r="I11" s="110" t="s">
        <v>282</v>
      </c>
      <c r="J11" t="s">
        <v>283</v>
      </c>
      <c r="K11" t="s">
        <v>123</v>
      </c>
      <c r="L11" t="s">
        <v>123</v>
      </c>
      <c r="M11" t="s">
        <v>123</v>
      </c>
      <c r="N11" t="s">
        <v>123</v>
      </c>
    </row>
    <row r="12" spans="1:14" x14ac:dyDescent="0.3">
      <c r="G12" t="str">
        <f>C25&amp;" has not been provided"</f>
        <v>ENG No. has not been provided</v>
      </c>
      <c r="H12">
        <f t="shared" si="0"/>
        <v>12</v>
      </c>
      <c r="I12" s="110" t="s">
        <v>318</v>
      </c>
      <c r="L12" t="s">
        <v>321</v>
      </c>
      <c r="M12" t="s">
        <v>356</v>
      </c>
    </row>
    <row r="13" spans="1:14" x14ac:dyDescent="0.3">
      <c r="A13" s="110" t="s">
        <v>269</v>
      </c>
      <c r="C13" s="121">
        <v>45566</v>
      </c>
      <c r="G13" t="s">
        <v>326</v>
      </c>
      <c r="H13">
        <f t="shared" si="0"/>
        <v>13</v>
      </c>
      <c r="I13" s="110" t="s">
        <v>319</v>
      </c>
      <c r="J13">
        <v>6</v>
      </c>
      <c r="K13">
        <v>5</v>
      </c>
      <c r="L13">
        <v>5</v>
      </c>
      <c r="M13">
        <v>6</v>
      </c>
      <c r="N13">
        <v>6</v>
      </c>
    </row>
    <row r="14" spans="1:14" x14ac:dyDescent="0.3">
      <c r="A14" s="115" t="s">
        <v>166</v>
      </c>
      <c r="C14" s="116" t="s">
        <v>162</v>
      </c>
      <c r="G14" t="s">
        <v>417</v>
      </c>
      <c r="H14">
        <f t="shared" si="0"/>
        <v>14</v>
      </c>
      <c r="I14" s="110" t="s">
        <v>363</v>
      </c>
      <c r="J14" s="134"/>
      <c r="K14" s="134"/>
      <c r="L14" s="135" t="s">
        <v>447</v>
      </c>
      <c r="M14" s="135" t="s">
        <v>364</v>
      </c>
      <c r="N14" s="135" t="s">
        <v>365</v>
      </c>
    </row>
    <row r="15" spans="1:14" x14ac:dyDescent="0.3">
      <c r="A15" s="110" t="s">
        <v>5</v>
      </c>
      <c r="C15" s="113">
        <f>HLOOKUP($C$14,$J$1:$N$15,2)</f>
        <v>1.1000000000000001</v>
      </c>
      <c r="D15" s="112" t="str">
        <f>TEXT(C15,"0.00")</f>
        <v>1.10</v>
      </c>
      <c r="G15" t="str">
        <f>"Known flooding:  2, 5, 10, 25, 50, or 100-yr discharge &gt; "&amp;C30&amp;"-yr discharge"</f>
        <v>Known flooding:  2, 5, 10, 25, 50, or 100-yr discharge &gt; 0-yr discharge</v>
      </c>
      <c r="H15">
        <f t="shared" si="0"/>
        <v>15</v>
      </c>
      <c r="I15" s="110" t="s">
        <v>381</v>
      </c>
      <c r="J15" t="s">
        <v>383</v>
      </c>
      <c r="K15" t="s">
        <v>382</v>
      </c>
      <c r="L15" t="s">
        <v>383</v>
      </c>
      <c r="M15" t="s">
        <v>383</v>
      </c>
      <c r="N15" t="s">
        <v>383</v>
      </c>
    </row>
    <row r="16" spans="1:14" x14ac:dyDescent="0.3">
      <c r="A16" s="110" t="s">
        <v>6</v>
      </c>
      <c r="C16" s="113">
        <f>HLOOKUP($C$14,$J$1:$N$15,3)</f>
        <v>4.24</v>
      </c>
      <c r="G16" t="str">
        <f>"Drains to adjacent property:  2, 5, 10, 25, 50, or 100-yr discharge &gt; "&amp;C32&amp;"-yr discharge"</f>
        <v>Drains to adjacent property:  2, 5, 10, 25, 50, or 100-yr discharge &gt; 0-yr discharge</v>
      </c>
      <c r="H16">
        <f t="shared" si="0"/>
        <v>16</v>
      </c>
      <c r="I16" s="110" t="s">
        <v>474</v>
      </c>
      <c r="J16" s="112">
        <v>4</v>
      </c>
      <c r="K16" s="112">
        <v>6</v>
      </c>
      <c r="L16" s="112">
        <v>4</v>
      </c>
      <c r="M16" s="112">
        <v>4</v>
      </c>
      <c r="N16" s="112">
        <v>4</v>
      </c>
    </row>
    <row r="17" spans="1:14" x14ac:dyDescent="0.3">
      <c r="A17" s="110" t="s">
        <v>7</v>
      </c>
      <c r="C17" s="113">
        <f>HLOOKUP($C$14,$J$1:$N$15,4)</f>
        <v>5.3</v>
      </c>
      <c r="D17" s="113"/>
      <c r="G17" t="s">
        <v>468</v>
      </c>
      <c r="H17">
        <f t="shared" si="0"/>
        <v>17</v>
      </c>
      <c r="I17" s="110" t="s">
        <v>475</v>
      </c>
      <c r="J17" s="112" t="s">
        <v>151</v>
      </c>
      <c r="K17" s="112" t="s">
        <v>151</v>
      </c>
      <c r="L17" s="112" t="s">
        <v>169</v>
      </c>
      <c r="M17" s="112" t="s">
        <v>151</v>
      </c>
      <c r="N17" s="112" t="s">
        <v>151</v>
      </c>
    </row>
    <row r="18" spans="1:14" x14ac:dyDescent="0.3">
      <c r="A18" s="110" t="s">
        <v>8</v>
      </c>
      <c r="C18" s="113">
        <f>HLOOKUP($C$14,$J$1:$N$15,5)</f>
        <v>6.24</v>
      </c>
      <c r="H18">
        <f t="shared" si="0"/>
        <v>18</v>
      </c>
      <c r="I18" s="110" t="s">
        <v>482</v>
      </c>
      <c r="J18" s="112"/>
      <c r="K18" s="112"/>
      <c r="L18" s="112">
        <v>25</v>
      </c>
      <c r="M18" s="112"/>
      <c r="N18" s="112"/>
    </row>
    <row r="19" spans="1:14" x14ac:dyDescent="0.3">
      <c r="A19" s="110" t="s">
        <v>9</v>
      </c>
      <c r="C19" s="113">
        <f>HLOOKUP($C$14,$J$1:$N$15,6)</f>
        <v>7.64</v>
      </c>
      <c r="H19">
        <f t="shared" si="0"/>
        <v>19</v>
      </c>
      <c r="I19" s="110" t="s">
        <v>483</v>
      </c>
      <c r="J19" s="112" t="s">
        <v>151</v>
      </c>
      <c r="K19" s="112" t="s">
        <v>151</v>
      </c>
      <c r="L19" s="112" t="s">
        <v>169</v>
      </c>
      <c r="M19" s="112" t="s">
        <v>151</v>
      </c>
      <c r="N19" s="112" t="s">
        <v>151</v>
      </c>
    </row>
    <row r="20" spans="1:14" x14ac:dyDescent="0.3">
      <c r="A20" s="110" t="s">
        <v>379</v>
      </c>
      <c r="C20" s="113">
        <f>HLOOKUP($C$14,$J$1:$N$15,7)</f>
        <v>8.8000000000000007</v>
      </c>
      <c r="H20">
        <f t="shared" si="0"/>
        <v>20</v>
      </c>
      <c r="I20" s="110" t="s">
        <v>484</v>
      </c>
      <c r="J20" s="112"/>
      <c r="K20" s="112"/>
      <c r="L20" s="112">
        <v>25</v>
      </c>
      <c r="M20" s="112"/>
      <c r="N20" s="112"/>
    </row>
    <row r="21" spans="1:14" x14ac:dyDescent="0.3">
      <c r="A21" s="110" t="s">
        <v>10</v>
      </c>
      <c r="C21" s="113">
        <f>HLOOKUP($C$14,$J$1:$N$15,8)</f>
        <v>10</v>
      </c>
    </row>
    <row r="22" spans="1:14" x14ac:dyDescent="0.3">
      <c r="A22" s="110" t="s">
        <v>274</v>
      </c>
      <c r="C22" s="118" t="str">
        <f>HLOOKUP($C$14,$J$1:$N$15,9)</f>
        <v>1 October 2015</v>
      </c>
    </row>
    <row r="23" spans="1:14" x14ac:dyDescent="0.3">
      <c r="A23" s="110" t="s">
        <v>284</v>
      </c>
      <c r="C23" s="118" t="str">
        <f>HLOOKUP($C$14,$J$1:$N$15,10)</f>
        <v>City</v>
      </c>
    </row>
    <row r="24" spans="1:14" x14ac:dyDescent="0.3">
      <c r="A24" s="110" t="s">
        <v>282</v>
      </c>
      <c r="C24" s="118" t="str">
        <f>HLOOKUP($C$14,$J$1:$N$15,11)</f>
        <v xml:space="preserve"> O&amp;M Agreement</v>
      </c>
    </row>
    <row r="25" spans="1:14" x14ac:dyDescent="0.3">
      <c r="A25" s="110" t="s">
        <v>318</v>
      </c>
      <c r="C25" s="113" t="str">
        <f>HLOOKUP($C$14,$J$1:$N$15,12)</f>
        <v>ENG No.</v>
      </c>
    </row>
    <row r="26" spans="1:14" x14ac:dyDescent="0.3">
      <c r="A26" s="110" t="s">
        <v>319</v>
      </c>
      <c r="C26" s="113">
        <f>HLOOKUP($C$14,$J$1:$N$15,13)</f>
        <v>6</v>
      </c>
    </row>
    <row r="27" spans="1:14" x14ac:dyDescent="0.3">
      <c r="A27" s="110" t="s">
        <v>376</v>
      </c>
      <c r="C27" s="134" t="str">
        <f>HLOOKUP($C$14,$J$1:$N$15,14)</f>
        <v>30 Septbember</v>
      </c>
    </row>
    <row r="28" spans="1:14" x14ac:dyDescent="0.3">
      <c r="A28" s="110" t="s">
        <v>380</v>
      </c>
      <c r="C28" s="134" t="str">
        <f>HLOOKUP($C$14,$J$1:$N$15,15)</f>
        <v>2, 5, 10, and 25</v>
      </c>
    </row>
    <row r="29" spans="1:14" x14ac:dyDescent="0.3">
      <c r="A29" s="110" t="s">
        <v>475</v>
      </c>
      <c r="B29" s="151"/>
      <c r="C29" s="134" t="str">
        <f>HLOOKUP($C$14,$J$1:$N$17,17)</f>
        <v>No</v>
      </c>
    </row>
    <row r="30" spans="1:14" x14ac:dyDescent="0.3">
      <c r="A30" s="110" t="s">
        <v>482</v>
      </c>
      <c r="B30" s="151"/>
      <c r="C30" s="153">
        <f>HLOOKUP($C$14,$J$1:$N$20,18)</f>
        <v>0</v>
      </c>
    </row>
    <row r="31" spans="1:14" x14ac:dyDescent="0.3">
      <c r="A31" s="110" t="s">
        <v>483</v>
      </c>
      <c r="B31" s="151"/>
      <c r="C31" s="134" t="str">
        <f>HLOOKUP($C$14,$J$1:$N$20,19)</f>
        <v>No</v>
      </c>
    </row>
    <row r="32" spans="1:14" x14ac:dyDescent="0.3">
      <c r="A32" s="110" t="s">
        <v>484</v>
      </c>
      <c r="B32" s="151"/>
      <c r="C32" s="153">
        <f>HLOOKUP($C$14,$J$1:$N$20,20)</f>
        <v>0</v>
      </c>
    </row>
    <row r="33" spans="1:5" x14ac:dyDescent="0.3">
      <c r="A33" s="110"/>
      <c r="C33" s="134"/>
    </row>
    <row r="34" spans="1:5" x14ac:dyDescent="0.3">
      <c r="E34" s="126" t="s">
        <v>311</v>
      </c>
    </row>
    <row r="35" spans="1:5" ht="60" customHeight="1" x14ac:dyDescent="0.3">
      <c r="B35" s="110" t="s">
        <v>163</v>
      </c>
    </row>
    <row r="36" spans="1:5" ht="60" customHeight="1" x14ac:dyDescent="0.3">
      <c r="B36" s="110" t="s">
        <v>271</v>
      </c>
    </row>
    <row r="37" spans="1:5" ht="60" customHeight="1" x14ac:dyDescent="0.3">
      <c r="B37" s="110" t="s">
        <v>165</v>
      </c>
    </row>
    <row r="38" spans="1:5" ht="60" customHeight="1" x14ac:dyDescent="0.3">
      <c r="B38" s="110" t="s">
        <v>162</v>
      </c>
    </row>
    <row r="39" spans="1:5" ht="60" customHeight="1" x14ac:dyDescent="0.3">
      <c r="B39" s="110" t="s">
        <v>164</v>
      </c>
    </row>
  </sheetData>
  <dataValidations count="1">
    <dataValidation type="list" allowBlank="1" showInputMessage="1" showErrorMessage="1" sqref="C14" xr:uid="{7F313BDA-AE88-459D-97D1-FCBB8B4F7AB6}">
      <formula1>$J$1:$N$1</formula1>
    </dataValidation>
  </dataValidations>
  <pageMargins left="0.7" right="0.7" top="0.75" bottom="0.75" header="0.3" footer="0.3"/>
  <pageSetup orientation="portrait" horizontalDpi="1200" verticalDpi="1200" r:id="rId1"/>
  <drawing r:id="rId2"/>
  <legacyDrawing r:id="rId3"/>
  <tableParts count="4">
    <tablePart r:id="rId4"/>
    <tablePart r:id="rId5"/>
    <tablePart r:id="rId6"/>
    <tablePart r:id="rId7"/>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92442E-5BDD-4EB7-ACA3-35258981D945}">
  <sheetPr codeName="Sheet4">
    <tabColor theme="2" tint="-0.499984740745262"/>
    <pageSetUpPr fitToPage="1"/>
  </sheetPr>
  <dimension ref="A1:T57"/>
  <sheetViews>
    <sheetView showGridLines="0" showRowColHeaders="0" tabSelected="1" zoomScale="130" zoomScaleNormal="130" workbookViewId="0">
      <selection activeCell="C4" sqref="C4:Q5"/>
    </sheetView>
  </sheetViews>
  <sheetFormatPr defaultColWidth="0" defaultRowHeight="0" customHeight="1" zeroHeight="1" x14ac:dyDescent="0.3"/>
  <cols>
    <col min="1" max="1" width="2.77734375" style="17" customWidth="1"/>
    <col min="2" max="2" width="5.77734375" style="16" customWidth="1"/>
    <col min="3" max="8" width="2.77734375" style="17" customWidth="1"/>
    <col min="9" max="17" width="8.88671875" style="17" customWidth="1"/>
    <col min="18" max="20" width="0" style="17" hidden="1" customWidth="1"/>
    <col min="21" max="16384" width="8.88671875" style="17" hidden="1"/>
  </cols>
  <sheetData>
    <row r="1" spans="2:17" ht="19.95" customHeight="1" x14ac:dyDescent="0.3"/>
    <row r="2" spans="2:17" ht="19.95" customHeight="1" x14ac:dyDescent="0.3">
      <c r="B2" s="67" t="s">
        <v>70</v>
      </c>
    </row>
    <row r="3" spans="2:17" ht="4.95" customHeight="1" x14ac:dyDescent="0.3">
      <c r="B3" s="67"/>
    </row>
    <row r="4" spans="2:17" ht="19.95" customHeight="1" x14ac:dyDescent="0.3">
      <c r="B4" s="16">
        <v>1</v>
      </c>
      <c r="C4" s="161" t="s">
        <v>329</v>
      </c>
      <c r="D4" s="161"/>
      <c r="E4" s="161"/>
      <c r="F4" s="161"/>
      <c r="G4" s="161"/>
      <c r="H4" s="161"/>
      <c r="I4" s="161"/>
      <c r="J4" s="161"/>
      <c r="K4" s="161"/>
      <c r="L4" s="161"/>
      <c r="M4" s="161"/>
      <c r="N4" s="161"/>
      <c r="O4" s="161"/>
      <c r="P4" s="161"/>
      <c r="Q4" s="161"/>
    </row>
    <row r="5" spans="2:17" ht="19.95" customHeight="1" x14ac:dyDescent="0.3">
      <c r="C5" s="161"/>
      <c r="D5" s="161"/>
      <c r="E5" s="161"/>
      <c r="F5" s="161"/>
      <c r="G5" s="161"/>
      <c r="H5" s="161"/>
      <c r="I5" s="161"/>
      <c r="J5" s="161"/>
      <c r="K5" s="161"/>
      <c r="L5" s="161"/>
      <c r="M5" s="161"/>
      <c r="N5" s="161"/>
      <c r="O5" s="161"/>
      <c r="P5" s="161"/>
      <c r="Q5" s="161"/>
    </row>
    <row r="6" spans="2:17" ht="19.95" customHeight="1" x14ac:dyDescent="0.3">
      <c r="B6" s="16">
        <f>B4+1</f>
        <v>2</v>
      </c>
      <c r="C6" s="17" t="s">
        <v>72</v>
      </c>
    </row>
    <row r="7" spans="2:17" ht="19.95" customHeight="1" x14ac:dyDescent="0.3">
      <c r="C7" s="18"/>
      <c r="D7" s="18"/>
      <c r="E7" s="18"/>
      <c r="F7" s="18"/>
      <c r="I7" s="17" t="s">
        <v>69</v>
      </c>
    </row>
    <row r="8" spans="2:17" ht="10.050000000000001" customHeight="1" x14ac:dyDescent="0.3"/>
    <row r="9" spans="2:17" ht="15" customHeight="1" x14ac:dyDescent="0.3">
      <c r="C9" s="19"/>
      <c r="D9" s="19"/>
      <c r="E9" s="19"/>
      <c r="F9" s="19"/>
      <c r="I9" s="162" t="s">
        <v>312</v>
      </c>
      <c r="J9" s="162"/>
      <c r="K9" s="162"/>
      <c r="L9" s="162"/>
      <c r="M9" s="162"/>
      <c r="N9" s="162"/>
      <c r="O9" s="162"/>
      <c r="P9" s="162"/>
      <c r="Q9" s="162"/>
    </row>
    <row r="10" spans="2:17" ht="15" customHeight="1" x14ac:dyDescent="0.3">
      <c r="I10" s="162"/>
      <c r="J10" s="162"/>
      <c r="K10" s="162"/>
      <c r="L10" s="162"/>
      <c r="M10" s="162"/>
      <c r="N10" s="162"/>
      <c r="O10" s="162"/>
      <c r="P10" s="162"/>
      <c r="Q10" s="162"/>
    </row>
    <row r="11" spans="2:17" ht="10.050000000000001" customHeight="1" x14ac:dyDescent="0.3">
      <c r="I11" s="71"/>
      <c r="J11" s="71"/>
      <c r="K11" s="71"/>
      <c r="L11" s="71"/>
      <c r="M11" s="71"/>
      <c r="N11" s="71"/>
      <c r="O11" s="71"/>
      <c r="P11" s="71"/>
      <c r="Q11" s="71"/>
    </row>
    <row r="12" spans="2:17" ht="15" customHeight="1" x14ac:dyDescent="0.3">
      <c r="F12" s="23"/>
      <c r="I12" s="162" t="s">
        <v>264</v>
      </c>
      <c r="J12" s="162"/>
      <c r="K12" s="162"/>
      <c r="L12" s="162"/>
      <c r="M12" s="162"/>
      <c r="N12" s="162"/>
      <c r="O12" s="162"/>
      <c r="P12" s="162"/>
      <c r="Q12" s="162"/>
    </row>
    <row r="13" spans="2:17" ht="15" customHeight="1" x14ac:dyDescent="0.3">
      <c r="I13" s="162"/>
      <c r="J13" s="162"/>
      <c r="K13" s="162"/>
      <c r="L13" s="162"/>
      <c r="M13" s="162"/>
      <c r="N13" s="162"/>
      <c r="O13" s="162"/>
      <c r="P13" s="162"/>
      <c r="Q13" s="162"/>
    </row>
    <row r="14" spans="2:17" ht="15" customHeight="1" x14ac:dyDescent="0.3">
      <c r="I14" s="162"/>
      <c r="J14" s="162"/>
      <c r="K14" s="162"/>
      <c r="L14" s="162"/>
      <c r="M14" s="162"/>
      <c r="N14" s="162"/>
      <c r="O14" s="162"/>
      <c r="P14" s="162"/>
      <c r="Q14" s="162"/>
    </row>
    <row r="15" spans="2:17" ht="15" customHeight="1" x14ac:dyDescent="0.3">
      <c r="I15" s="162"/>
      <c r="J15" s="162"/>
      <c r="K15" s="162"/>
      <c r="L15" s="162"/>
      <c r="M15" s="162"/>
      <c r="N15" s="162"/>
      <c r="O15" s="162"/>
      <c r="P15" s="162"/>
      <c r="Q15" s="162"/>
    </row>
    <row r="16" spans="2:17" ht="10.050000000000001" customHeight="1" x14ac:dyDescent="0.3">
      <c r="I16" s="72"/>
      <c r="J16" s="72"/>
      <c r="K16" s="72"/>
      <c r="L16" s="72"/>
      <c r="M16" s="72"/>
      <c r="N16" s="72"/>
      <c r="O16" s="72"/>
      <c r="P16" s="72"/>
      <c r="Q16" s="72"/>
    </row>
    <row r="17" spans="3:17" ht="15" customHeight="1" x14ac:dyDescent="0.3">
      <c r="C17" s="23"/>
      <c r="D17" s="40" t="s">
        <v>126</v>
      </c>
      <c r="E17" s="40"/>
      <c r="F17" s="23"/>
      <c r="G17" s="40" t="s">
        <v>127</v>
      </c>
      <c r="I17" s="162" t="s">
        <v>202</v>
      </c>
      <c r="J17" s="162"/>
      <c r="K17" s="162"/>
      <c r="L17" s="162"/>
      <c r="M17" s="162"/>
      <c r="N17" s="162"/>
      <c r="O17" s="162"/>
      <c r="P17" s="162"/>
      <c r="Q17" s="162"/>
    </row>
    <row r="18" spans="3:17" ht="15" customHeight="1" x14ac:dyDescent="0.3">
      <c r="I18" s="162"/>
      <c r="J18" s="162"/>
      <c r="K18" s="162"/>
      <c r="L18" s="162"/>
      <c r="M18" s="162"/>
      <c r="N18" s="162"/>
      <c r="O18" s="162"/>
      <c r="P18" s="162"/>
      <c r="Q18" s="162"/>
    </row>
    <row r="19" spans="3:17" ht="10.050000000000001" customHeight="1" x14ac:dyDescent="0.3"/>
    <row r="20" spans="3:17" ht="15" customHeight="1" x14ac:dyDescent="0.3">
      <c r="C20" s="20"/>
      <c r="D20" s="20"/>
      <c r="E20" s="20"/>
      <c r="F20" s="20"/>
      <c r="I20" s="162" t="s">
        <v>71</v>
      </c>
      <c r="J20" s="162"/>
      <c r="K20" s="162"/>
      <c r="L20" s="162"/>
      <c r="M20" s="162"/>
      <c r="N20" s="162"/>
      <c r="O20" s="162"/>
      <c r="P20" s="162"/>
      <c r="Q20" s="162"/>
    </row>
    <row r="21" spans="3:17" ht="15" customHeight="1" x14ac:dyDescent="0.3">
      <c r="I21" s="162"/>
      <c r="J21" s="162"/>
      <c r="K21" s="162"/>
      <c r="L21" s="162"/>
      <c r="M21" s="162"/>
      <c r="N21" s="162"/>
      <c r="O21" s="162"/>
      <c r="P21" s="162"/>
      <c r="Q21" s="162"/>
    </row>
    <row r="22" spans="3:17" ht="15" customHeight="1" x14ac:dyDescent="0.3">
      <c r="I22" s="162"/>
      <c r="J22" s="162"/>
      <c r="K22" s="162"/>
      <c r="L22" s="162"/>
      <c r="M22" s="162"/>
      <c r="N22" s="162"/>
      <c r="O22" s="162"/>
      <c r="P22" s="162"/>
      <c r="Q22" s="162"/>
    </row>
    <row r="23" spans="3:17" ht="19.95" customHeight="1" x14ac:dyDescent="0.3">
      <c r="I23" s="162"/>
      <c r="J23" s="162"/>
      <c r="K23" s="162"/>
      <c r="L23" s="162"/>
      <c r="M23" s="162"/>
      <c r="N23" s="162"/>
      <c r="O23" s="162"/>
      <c r="P23" s="162"/>
      <c r="Q23" s="162"/>
    </row>
    <row r="24" spans="3:17" ht="10.050000000000001" customHeight="1" x14ac:dyDescent="0.3">
      <c r="I24" s="72"/>
      <c r="J24" s="72"/>
      <c r="K24" s="72"/>
      <c r="L24" s="72"/>
      <c r="M24" s="72"/>
      <c r="N24" s="72"/>
      <c r="O24" s="72"/>
      <c r="P24" s="72"/>
      <c r="Q24" s="72"/>
    </row>
    <row r="25" spans="3:17" ht="15" customHeight="1" x14ac:dyDescent="0.3">
      <c r="C25" s="21"/>
      <c r="D25" s="21"/>
      <c r="E25" s="21"/>
      <c r="F25" s="21"/>
      <c r="I25" s="162" t="s">
        <v>117</v>
      </c>
      <c r="J25" s="162"/>
      <c r="K25" s="162"/>
      <c r="L25" s="162"/>
      <c r="M25" s="162"/>
      <c r="N25" s="162"/>
      <c r="O25" s="162"/>
      <c r="P25" s="162"/>
      <c r="Q25" s="162"/>
    </row>
    <row r="26" spans="3:17" ht="15" customHeight="1" x14ac:dyDescent="0.3">
      <c r="I26" s="162"/>
      <c r="J26" s="162"/>
      <c r="K26" s="162"/>
      <c r="L26" s="162"/>
      <c r="M26" s="162"/>
      <c r="N26" s="162"/>
      <c r="O26" s="162"/>
      <c r="P26" s="162"/>
      <c r="Q26" s="162"/>
    </row>
    <row r="27" spans="3:17" ht="10.050000000000001" customHeight="1" x14ac:dyDescent="0.3"/>
    <row r="28" spans="3:17" ht="19.95" customHeight="1" x14ac:dyDescent="0.3">
      <c r="C28" s="22" t="s">
        <v>31</v>
      </c>
      <c r="D28" s="22"/>
      <c r="E28" s="22"/>
      <c r="F28" s="22"/>
      <c r="I28" s="17" t="s">
        <v>330</v>
      </c>
    </row>
    <row r="29" spans="3:17" ht="10.050000000000001" customHeight="1" x14ac:dyDescent="0.3"/>
    <row r="30" spans="3:17" ht="19.95" customHeight="1" x14ac:dyDescent="0.3">
      <c r="C30" s="5" t="s">
        <v>33</v>
      </c>
      <c r="D30" s="5"/>
      <c r="E30" s="5"/>
      <c r="F30" s="5"/>
      <c r="I30" s="17" t="s">
        <v>74</v>
      </c>
    </row>
    <row r="31" spans="3:17" ht="10.050000000000001" customHeight="1" x14ac:dyDescent="0.3"/>
    <row r="32" spans="3:17" ht="19.95" customHeight="1" x14ac:dyDescent="0.3">
      <c r="C32" s="5" t="s">
        <v>23</v>
      </c>
      <c r="D32" s="5"/>
      <c r="E32" s="5"/>
      <c r="F32" s="5"/>
      <c r="I32" s="17" t="s">
        <v>118</v>
      </c>
    </row>
    <row r="33" spans="2:17" ht="10.050000000000001" customHeight="1" x14ac:dyDescent="0.3"/>
    <row r="34" spans="2:17" ht="19.95" customHeight="1" x14ac:dyDescent="0.3">
      <c r="B34" s="16">
        <f>B6+1</f>
        <v>3</v>
      </c>
      <c r="C34" s="17" t="s">
        <v>266</v>
      </c>
    </row>
    <row r="35" spans="2:17" ht="19.95" customHeight="1" x14ac:dyDescent="0.3">
      <c r="B35" s="16">
        <f>B34+1</f>
        <v>4</v>
      </c>
      <c r="C35" s="162" t="s">
        <v>265</v>
      </c>
      <c r="D35" s="162"/>
      <c r="E35" s="162"/>
      <c r="F35" s="162"/>
      <c r="G35" s="162"/>
      <c r="H35" s="162"/>
      <c r="I35" s="162"/>
      <c r="J35" s="162"/>
      <c r="K35" s="162"/>
      <c r="L35" s="162"/>
      <c r="M35" s="162"/>
      <c r="N35" s="162"/>
      <c r="O35" s="162"/>
      <c r="P35" s="162"/>
      <c r="Q35" s="162"/>
    </row>
    <row r="36" spans="2:17" ht="15" customHeight="1" x14ac:dyDescent="0.3">
      <c r="C36" s="162"/>
      <c r="D36" s="162"/>
      <c r="E36" s="162"/>
      <c r="F36" s="162"/>
      <c r="G36" s="162"/>
      <c r="H36" s="162"/>
      <c r="I36" s="162"/>
      <c r="J36" s="162"/>
      <c r="K36" s="162"/>
      <c r="L36" s="162"/>
      <c r="M36" s="162"/>
      <c r="N36" s="162"/>
      <c r="O36" s="162"/>
      <c r="P36" s="162"/>
      <c r="Q36" s="162"/>
    </row>
    <row r="37" spans="2:17" ht="19.95" customHeight="1" x14ac:dyDescent="0.3">
      <c r="B37" s="16">
        <v>5</v>
      </c>
      <c r="C37" s="161" t="s">
        <v>203</v>
      </c>
      <c r="D37" s="161"/>
      <c r="E37" s="161"/>
      <c r="F37" s="161"/>
      <c r="G37" s="161"/>
      <c r="H37" s="161"/>
      <c r="I37" s="161"/>
      <c r="J37" s="161"/>
      <c r="K37" s="161"/>
      <c r="L37" s="161"/>
      <c r="M37" s="161"/>
      <c r="N37" s="161"/>
      <c r="O37" s="161"/>
      <c r="P37" s="161"/>
      <c r="Q37" s="161"/>
    </row>
    <row r="38" spans="2:17" ht="19.95" customHeight="1" x14ac:dyDescent="0.3">
      <c r="C38" s="161"/>
      <c r="D38" s="161"/>
      <c r="E38" s="161"/>
      <c r="F38" s="161"/>
      <c r="G38" s="161"/>
      <c r="H38" s="161"/>
      <c r="I38" s="161"/>
      <c r="J38" s="161"/>
      <c r="K38" s="161"/>
      <c r="L38" s="161"/>
      <c r="M38" s="161"/>
      <c r="N38" s="161"/>
      <c r="O38" s="161"/>
      <c r="P38" s="161"/>
      <c r="Q38" s="161"/>
    </row>
    <row r="39" spans="2:17" ht="12" customHeight="1" x14ac:dyDescent="0.3">
      <c r="C39" s="161"/>
      <c r="D39" s="161"/>
      <c r="E39" s="161"/>
      <c r="F39" s="161"/>
      <c r="G39" s="161"/>
      <c r="H39" s="161"/>
      <c r="I39" s="161"/>
      <c r="J39" s="161"/>
      <c r="K39" s="161"/>
      <c r="L39" s="161"/>
      <c r="M39" s="161"/>
      <c r="N39" s="161"/>
      <c r="O39" s="161"/>
      <c r="P39" s="161"/>
      <c r="Q39" s="161"/>
    </row>
    <row r="40" spans="2:17" ht="19.95" customHeight="1" x14ac:dyDescent="0.3">
      <c r="B40" s="16">
        <v>6</v>
      </c>
      <c r="C40" s="17" t="s">
        <v>291</v>
      </c>
    </row>
    <row r="41" spans="2:17" ht="19.95" customHeight="1" x14ac:dyDescent="0.3"/>
    <row r="42" spans="2:17" ht="19.95" customHeight="1" x14ac:dyDescent="0.3"/>
    <row r="43" spans="2:17" ht="19.95" customHeight="1" x14ac:dyDescent="0.3"/>
    <row r="44" spans="2:17" ht="19.95" customHeight="1" x14ac:dyDescent="0.3"/>
    <row r="45" spans="2:17" ht="19.95" customHeight="1" x14ac:dyDescent="0.3"/>
    <row r="46" spans="2:17" ht="19.95" customHeight="1" x14ac:dyDescent="0.3"/>
    <row r="47" spans="2:17" ht="19.95" customHeight="1" x14ac:dyDescent="0.3"/>
    <row r="48" spans="2:17" ht="19.95" customHeight="1" x14ac:dyDescent="0.3"/>
    <row r="49" ht="19.95" customHeight="1" x14ac:dyDescent="0.3"/>
    <row r="50" ht="19.95" customHeight="1" x14ac:dyDescent="0.3"/>
    <row r="51" ht="19.95" customHeight="1" x14ac:dyDescent="0.3"/>
    <row r="52" ht="19.95" customHeight="1" x14ac:dyDescent="0.3"/>
    <row r="53" ht="19.95" customHeight="1" x14ac:dyDescent="0.3"/>
    <row r="54" ht="19.95" customHeight="1" x14ac:dyDescent="0.3"/>
    <row r="55" ht="19.95" customHeight="1" x14ac:dyDescent="0.3"/>
    <row r="56" ht="19.95" customHeight="1" x14ac:dyDescent="0.3"/>
    <row r="57" ht="19.95" customHeight="1" x14ac:dyDescent="0.3"/>
  </sheetData>
  <sheetProtection algorithmName="SHA-512" hashValue="7DZgvX9OQwfLaVzidYc5iBNtPJyTdk1U9XQqzjOFSwMzwIXxvqkOZjnowXtrd9Q+j9ibAUvaAdBl4SQAlcr5tg==" saltValue="ajumIL6Ev6KzkviEVuqf5w==" spinCount="100000" sheet="1" objects="1" scenarios="1" selectLockedCells="1"/>
  <mergeCells count="8">
    <mergeCell ref="C37:Q39"/>
    <mergeCell ref="C4:Q5"/>
    <mergeCell ref="I9:Q10"/>
    <mergeCell ref="I25:Q26"/>
    <mergeCell ref="C35:Q36"/>
    <mergeCell ref="I20:Q23"/>
    <mergeCell ref="I17:Q18"/>
    <mergeCell ref="I12:Q15"/>
  </mergeCells>
  <conditionalFormatting sqref="C17">
    <cfRule type="expression" dxfId="382" priority="2">
      <formula>ISBLANK(C17)</formula>
    </cfRule>
  </conditionalFormatting>
  <conditionalFormatting sqref="C9:F9">
    <cfRule type="expression" dxfId="381" priority="5">
      <formula>ISBLANK(C9)</formula>
    </cfRule>
  </conditionalFormatting>
  <conditionalFormatting sqref="F12">
    <cfRule type="expression" dxfId="380" priority="4">
      <formula>ISBLANK(F12)</formula>
    </cfRule>
  </conditionalFormatting>
  <conditionalFormatting sqref="F17">
    <cfRule type="expression" dxfId="379" priority="1">
      <formula>ISBLANK(F17)</formula>
    </cfRule>
  </conditionalFormatting>
  <pageMargins left="0.2" right="0.2" top="0.5" bottom="0.25" header="0.3" footer="0.3"/>
  <pageSetup scale="97"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2AB6BEEF-B1DA-4646-852C-94D854C30A2A}">
          <x14:formula1>
            <xm:f>Tables!$E$2:$E$4</xm:f>
          </x14:formula1>
          <xm:sqref>C28:F28</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35BCFA-678D-4F47-972D-31E458267710}">
  <sheetPr codeName="Sheet5">
    <tabColor theme="9" tint="0.39997558519241921"/>
  </sheetPr>
  <dimension ref="A1:CJ260"/>
  <sheetViews>
    <sheetView showGridLines="0" showRowColHeaders="0" showZeros="0" zoomScale="150" zoomScaleNormal="150" workbookViewId="0">
      <selection activeCell="E13" sqref="E13:X13"/>
    </sheetView>
  </sheetViews>
  <sheetFormatPr defaultColWidth="0" defaultRowHeight="0" customHeight="1" zeroHeight="1" x14ac:dyDescent="0.3"/>
  <cols>
    <col min="1" max="1" width="1.77734375" style="40" customWidth="1"/>
    <col min="2" max="36" width="2.77734375" style="40" customWidth="1"/>
    <col min="37" max="37" width="1.77734375" style="40" customWidth="1"/>
    <col min="38" max="38" width="13.21875" style="15" hidden="1" customWidth="1"/>
    <col min="39" max="39" width="11" style="15" hidden="1" customWidth="1"/>
    <col min="40" max="40" width="9.21875" style="15" hidden="1" customWidth="1"/>
    <col min="41" max="43" width="8.77734375" style="15" hidden="1" customWidth="1"/>
    <col min="44" max="44" width="2.77734375" style="40" customWidth="1"/>
    <col min="45" max="45" width="3.77734375" style="40" customWidth="1"/>
    <col min="46" max="77" width="2.77734375" style="40" customWidth="1"/>
    <col min="78" max="16384" width="8.88671875" style="40" hidden="1"/>
  </cols>
  <sheetData>
    <row r="1" spans="1:88" ht="15" customHeight="1" x14ac:dyDescent="0.3">
      <c r="O1" s="3"/>
      <c r="P1" s="3"/>
      <c r="Q1" s="3"/>
      <c r="R1" s="208" t="s">
        <v>407</v>
      </c>
      <c r="S1" s="208"/>
      <c r="T1" s="208"/>
      <c r="U1" s="208"/>
      <c r="V1" s="208"/>
      <c r="W1" s="208"/>
      <c r="X1" s="208"/>
      <c r="Y1" s="208"/>
      <c r="Z1" s="208"/>
      <c r="AA1" s="208"/>
      <c r="AB1" s="208"/>
      <c r="AC1" s="208"/>
      <c r="AD1" s="208"/>
      <c r="AE1" s="208"/>
      <c r="AF1" s="208"/>
      <c r="AG1" s="208"/>
      <c r="AH1" s="208"/>
      <c r="AI1" s="208"/>
      <c r="AJ1" s="208"/>
      <c r="AK1" s="208"/>
      <c r="AL1" s="88"/>
      <c r="AM1" s="88"/>
      <c r="AN1" s="88"/>
      <c r="AO1" s="88"/>
      <c r="AP1" s="88"/>
      <c r="BD1" s="208" t="str">
        <f>R1</f>
        <v>Form 2C.1 - Underground Detention
Design Form</v>
      </c>
      <c r="BE1" s="208"/>
      <c r="BF1" s="208"/>
      <c r="BG1" s="208"/>
      <c r="BH1" s="208"/>
      <c r="BI1" s="208"/>
      <c r="BJ1" s="208"/>
      <c r="BK1" s="208"/>
      <c r="BL1" s="208"/>
      <c r="BM1" s="208"/>
      <c r="BN1" s="208"/>
      <c r="BO1" s="208"/>
      <c r="BP1" s="208"/>
      <c r="BQ1" s="208"/>
      <c r="BR1" s="208"/>
      <c r="BS1" s="208"/>
      <c r="BT1" s="208"/>
      <c r="BU1" s="208"/>
      <c r="BV1" s="208"/>
      <c r="BW1" s="208"/>
      <c r="BX1" s="208"/>
      <c r="BY1" s="208"/>
      <c r="CE1" s="89"/>
      <c r="CF1" s="89"/>
      <c r="CG1" s="89"/>
      <c r="CH1" s="89"/>
      <c r="CI1" s="89"/>
      <c r="CJ1" s="89"/>
    </row>
    <row r="2" spans="1:88" ht="15" customHeight="1" x14ac:dyDescent="0.3">
      <c r="J2" s="3"/>
      <c r="K2" s="3"/>
      <c r="L2" s="3"/>
      <c r="M2" s="3"/>
      <c r="N2" s="3"/>
      <c r="O2" s="3"/>
      <c r="P2" s="3"/>
      <c r="Q2" s="3"/>
      <c r="R2" s="208"/>
      <c r="S2" s="208"/>
      <c r="T2" s="208"/>
      <c r="U2" s="208"/>
      <c r="V2" s="208"/>
      <c r="W2" s="208"/>
      <c r="X2" s="208"/>
      <c r="Y2" s="208"/>
      <c r="Z2" s="208"/>
      <c r="AA2" s="208"/>
      <c r="AB2" s="208"/>
      <c r="AC2" s="208"/>
      <c r="AD2" s="208"/>
      <c r="AE2" s="208"/>
      <c r="AF2" s="208"/>
      <c r="AG2" s="208"/>
      <c r="AH2" s="208"/>
      <c r="AI2" s="208"/>
      <c r="AJ2" s="208"/>
      <c r="AK2" s="208"/>
      <c r="AL2" s="88"/>
      <c r="AM2" s="88"/>
      <c r="AN2" s="88"/>
      <c r="AO2" s="88"/>
      <c r="AP2" s="88"/>
      <c r="BD2" s="208"/>
      <c r="BE2" s="208"/>
      <c r="BF2" s="208"/>
      <c r="BG2" s="208"/>
      <c r="BH2" s="208"/>
      <c r="BI2" s="208"/>
      <c r="BJ2" s="208"/>
      <c r="BK2" s="208"/>
      <c r="BL2" s="208"/>
      <c r="BM2" s="208"/>
      <c r="BN2" s="208"/>
      <c r="BO2" s="208"/>
      <c r="BP2" s="208"/>
      <c r="BQ2" s="208"/>
      <c r="BR2" s="208"/>
      <c r="BS2" s="208"/>
      <c r="BT2" s="208"/>
      <c r="BU2" s="208"/>
      <c r="BV2" s="208"/>
      <c r="BW2" s="208"/>
      <c r="BX2" s="208"/>
      <c r="BY2" s="208"/>
      <c r="CE2" s="89"/>
      <c r="CF2" s="89"/>
      <c r="CG2" s="89"/>
      <c r="CH2" s="89"/>
      <c r="CI2" s="89"/>
      <c r="CJ2" s="89"/>
    </row>
    <row r="3" spans="1:88" ht="15" customHeight="1" x14ac:dyDescent="0.3">
      <c r="J3" s="3"/>
      <c r="K3" s="3"/>
      <c r="L3" s="3"/>
      <c r="M3" s="3"/>
      <c r="N3" s="3"/>
      <c r="O3" s="3"/>
      <c r="P3" s="3"/>
      <c r="Q3" s="3"/>
      <c r="R3" s="208"/>
      <c r="S3" s="208"/>
      <c r="T3" s="208"/>
      <c r="U3" s="208"/>
      <c r="V3" s="208"/>
      <c r="W3" s="208"/>
      <c r="X3" s="208"/>
      <c r="Y3" s="208"/>
      <c r="Z3" s="208"/>
      <c r="AA3" s="208"/>
      <c r="AB3" s="208"/>
      <c r="AC3" s="208"/>
      <c r="AD3" s="208"/>
      <c r="AE3" s="208"/>
      <c r="AF3" s="208"/>
      <c r="AG3" s="208"/>
      <c r="AH3" s="208"/>
      <c r="AI3" s="208"/>
      <c r="AJ3" s="208"/>
      <c r="AK3" s="208"/>
      <c r="AL3" s="88"/>
      <c r="AM3" s="88"/>
      <c r="AN3" s="88"/>
      <c r="AO3" s="88"/>
      <c r="AP3" s="88"/>
      <c r="BD3" s="208"/>
      <c r="BE3" s="208"/>
      <c r="BF3" s="208"/>
      <c r="BG3" s="208"/>
      <c r="BH3" s="208"/>
      <c r="BI3" s="208"/>
      <c r="BJ3" s="208"/>
      <c r="BK3" s="208"/>
      <c r="BL3" s="208"/>
      <c r="BM3" s="208"/>
      <c r="BN3" s="208"/>
      <c r="BO3" s="208"/>
      <c r="BP3" s="208"/>
      <c r="BQ3" s="208"/>
      <c r="BR3" s="208"/>
      <c r="BS3" s="208"/>
      <c r="BT3" s="208"/>
      <c r="BU3" s="208"/>
      <c r="BV3" s="208"/>
      <c r="BW3" s="208"/>
      <c r="BX3" s="208"/>
      <c r="BY3" s="208"/>
      <c r="CE3" s="89"/>
      <c r="CF3" s="89"/>
      <c r="CG3" s="89"/>
      <c r="CH3" s="89"/>
      <c r="CI3" s="89"/>
      <c r="CJ3" s="89"/>
    </row>
    <row r="4" spans="1:88" ht="15" customHeight="1" x14ac:dyDescent="0.3">
      <c r="J4" s="3"/>
      <c r="K4" s="3"/>
      <c r="L4" s="3"/>
      <c r="M4" s="3"/>
      <c r="N4" s="3"/>
      <c r="O4" s="3"/>
      <c r="P4" s="3"/>
      <c r="Q4" s="3"/>
      <c r="R4" s="208"/>
      <c r="S4" s="208"/>
      <c r="T4" s="208"/>
      <c r="U4" s="208"/>
      <c r="V4" s="208"/>
      <c r="W4" s="208"/>
      <c r="X4" s="208"/>
      <c r="Y4" s="208"/>
      <c r="Z4" s="208"/>
      <c r="AA4" s="208"/>
      <c r="AB4" s="208"/>
      <c r="AC4" s="208"/>
      <c r="AD4" s="208"/>
      <c r="AE4" s="208"/>
      <c r="AF4" s="208"/>
      <c r="AG4" s="208"/>
      <c r="AH4" s="208"/>
      <c r="AI4" s="208"/>
      <c r="AJ4" s="208"/>
      <c r="AK4" s="208"/>
      <c r="AL4" s="88"/>
      <c r="AM4" s="88"/>
      <c r="AN4" s="88"/>
      <c r="AO4" s="88"/>
      <c r="AP4" s="88"/>
      <c r="BD4" s="208"/>
      <c r="BE4" s="208"/>
      <c r="BF4" s="208"/>
      <c r="BG4" s="208"/>
      <c r="BH4" s="208"/>
      <c r="BI4" s="208"/>
      <c r="BJ4" s="208"/>
      <c r="BK4" s="208"/>
      <c r="BL4" s="208"/>
      <c r="BM4" s="208"/>
      <c r="BN4" s="208"/>
      <c r="BO4" s="208"/>
      <c r="BP4" s="208"/>
      <c r="BQ4" s="208"/>
      <c r="BR4" s="208"/>
      <c r="BS4" s="208"/>
      <c r="BT4" s="208"/>
      <c r="BU4" s="208"/>
      <c r="BV4" s="208"/>
      <c r="BW4" s="208"/>
      <c r="BX4" s="208"/>
      <c r="BY4" s="208"/>
      <c r="CE4" s="89"/>
      <c r="CF4" s="89"/>
      <c r="CG4" s="89"/>
      <c r="CH4" s="89"/>
      <c r="CI4" s="89"/>
      <c r="CJ4" s="89"/>
    </row>
    <row r="5" spans="1:88" ht="4.95" customHeight="1" x14ac:dyDescent="0.3">
      <c r="J5" s="3"/>
      <c r="K5" s="3"/>
      <c r="L5" s="3"/>
      <c r="M5" s="3"/>
      <c r="N5" s="3"/>
      <c r="O5" s="3"/>
      <c r="P5" s="3"/>
      <c r="Q5" s="3"/>
      <c r="R5" s="27"/>
      <c r="S5" s="27"/>
      <c r="T5" s="27"/>
      <c r="U5" s="27"/>
      <c r="V5" s="27"/>
      <c r="W5" s="27"/>
      <c r="X5" s="27"/>
      <c r="Y5" s="27"/>
      <c r="Z5" s="27"/>
      <c r="AA5" s="27"/>
      <c r="AB5" s="27"/>
      <c r="AC5" s="27"/>
      <c r="AD5" s="27"/>
      <c r="AE5" s="27"/>
      <c r="AF5" s="27"/>
      <c r="AG5" s="27"/>
      <c r="AH5" s="27"/>
      <c r="AI5" s="27"/>
      <c r="AJ5" s="27"/>
      <c r="AL5" s="88"/>
      <c r="AM5" s="88"/>
      <c r="AN5" s="88"/>
      <c r="AO5" s="88"/>
      <c r="AP5" s="88"/>
    </row>
    <row r="6" spans="1:88" ht="14.55" customHeight="1" x14ac:dyDescent="0.3">
      <c r="A6" s="28"/>
      <c r="B6" s="29" t="s">
        <v>120</v>
      </c>
      <c r="C6" s="29"/>
      <c r="D6" s="29"/>
      <c r="E6" s="29"/>
      <c r="F6" s="29"/>
      <c r="G6" s="29"/>
      <c r="H6" s="29"/>
      <c r="I6" s="29"/>
      <c r="J6" s="30"/>
      <c r="K6" s="30"/>
      <c r="L6" s="30"/>
      <c r="M6" s="30"/>
      <c r="N6" s="30"/>
      <c r="O6" s="30"/>
      <c r="P6" s="30"/>
      <c r="Q6" s="30"/>
      <c r="R6" s="30"/>
      <c r="S6" s="30"/>
      <c r="T6" s="30"/>
      <c r="U6" s="30"/>
      <c r="V6" s="30"/>
      <c r="W6" s="30"/>
      <c r="X6" s="30"/>
      <c r="Y6" s="30"/>
      <c r="Z6" s="30"/>
      <c r="AA6" s="30"/>
      <c r="AB6" s="30"/>
      <c r="AC6" s="30"/>
      <c r="AD6" s="30"/>
      <c r="AE6" s="30"/>
      <c r="AF6" s="30"/>
      <c r="AG6" s="30"/>
      <c r="AH6" s="30"/>
      <c r="AI6" s="30"/>
      <c r="AJ6" s="30"/>
      <c r="AK6" s="31"/>
      <c r="AL6" s="88"/>
      <c r="AM6" s="88"/>
      <c r="AN6" s="88"/>
      <c r="AO6" s="88"/>
      <c r="AP6" s="88"/>
      <c r="AS6" s="209" t="s">
        <v>73</v>
      </c>
      <c r="AT6" s="209"/>
      <c r="AU6" s="209"/>
      <c r="AV6" s="209"/>
      <c r="AW6" s="209"/>
      <c r="AX6" s="209"/>
      <c r="AY6" s="209"/>
      <c r="AZ6" s="209"/>
      <c r="BA6" s="209"/>
      <c r="BB6" s="209"/>
      <c r="BC6" s="209"/>
      <c r="BD6" s="209"/>
      <c r="BE6" s="209"/>
      <c r="BF6" s="209"/>
      <c r="BG6" s="209"/>
      <c r="BH6" s="83"/>
      <c r="BI6" s="83"/>
      <c r="BJ6" s="83"/>
      <c r="BK6" s="83"/>
      <c r="BL6" s="83"/>
      <c r="BM6" s="83"/>
      <c r="BN6" s="83"/>
      <c r="BO6" s="83"/>
      <c r="BP6" s="83"/>
      <c r="BQ6" s="83"/>
      <c r="BR6" s="83"/>
      <c r="BS6" s="83"/>
      <c r="BT6" s="83"/>
      <c r="BU6" s="83"/>
      <c r="BV6" s="83"/>
      <c r="BW6" s="83"/>
      <c r="BX6" s="83"/>
      <c r="BY6" s="83"/>
    </row>
    <row r="7" spans="1:88" ht="14.55" customHeight="1" x14ac:dyDescent="0.3">
      <c r="A7" s="32"/>
      <c r="B7" s="12" t="s">
        <v>64</v>
      </c>
      <c r="C7" s="12"/>
      <c r="D7" s="12"/>
      <c r="E7" s="73"/>
      <c r="F7" s="73"/>
      <c r="G7" s="73"/>
      <c r="H7" s="73"/>
      <c r="I7" s="73"/>
      <c r="J7" s="73"/>
      <c r="K7" s="73"/>
      <c r="L7" s="73"/>
      <c r="M7" s="73"/>
      <c r="N7" s="73"/>
      <c r="O7" s="73"/>
      <c r="P7" s="73"/>
      <c r="Q7" s="73"/>
      <c r="R7" s="73"/>
      <c r="S7" s="73"/>
      <c r="T7" s="73"/>
      <c r="U7" s="73"/>
      <c r="V7" s="73"/>
      <c r="W7" s="73"/>
      <c r="X7" s="73"/>
      <c r="Y7" s="73"/>
      <c r="Z7" s="73"/>
      <c r="AA7" s="73"/>
      <c r="AB7" s="73"/>
      <c r="AC7" s="12"/>
      <c r="AD7" s="12"/>
      <c r="AE7" s="33" t="s">
        <v>20</v>
      </c>
      <c r="AF7" s="73"/>
      <c r="AG7" s="73"/>
      <c r="AH7" s="73"/>
      <c r="AI7" s="73"/>
      <c r="AJ7" s="73"/>
      <c r="AK7" s="34"/>
      <c r="AL7" s="88"/>
      <c r="AM7" s="88"/>
      <c r="AN7" s="88"/>
      <c r="AO7" s="88"/>
      <c r="AP7" s="88"/>
      <c r="AS7" s="209"/>
      <c r="AT7" s="209"/>
      <c r="AU7" s="209"/>
      <c r="AV7" s="209"/>
      <c r="AW7" s="209"/>
      <c r="AX7" s="209"/>
      <c r="AY7" s="209"/>
      <c r="AZ7" s="209"/>
      <c r="BA7" s="209"/>
      <c r="BB7" s="209"/>
      <c r="BC7" s="209"/>
      <c r="BD7" s="209"/>
      <c r="BE7" s="209"/>
      <c r="BF7" s="209"/>
      <c r="BG7" s="209"/>
      <c r="BH7" s="83"/>
      <c r="BI7" s="83"/>
      <c r="BJ7" s="83"/>
      <c r="BK7" s="83"/>
      <c r="BL7" s="83"/>
      <c r="BM7" s="83"/>
      <c r="BN7" s="83"/>
      <c r="BO7" s="83"/>
      <c r="BP7" s="83"/>
      <c r="BQ7" s="83"/>
      <c r="BR7" s="83"/>
      <c r="BS7" s="83"/>
      <c r="BT7" s="83"/>
      <c r="BU7" s="83"/>
      <c r="BV7" s="83"/>
      <c r="BW7" s="83"/>
      <c r="BX7" s="83"/>
      <c r="BY7" s="83"/>
    </row>
    <row r="8" spans="1:88" ht="4.95" customHeight="1" x14ac:dyDescent="0.3">
      <c r="A8" s="32"/>
      <c r="B8" s="12"/>
      <c r="C8" s="12"/>
      <c r="D8" s="12"/>
      <c r="E8" s="12"/>
      <c r="F8" s="12"/>
      <c r="G8" s="12"/>
      <c r="H8" s="12"/>
      <c r="I8" s="12"/>
      <c r="J8" s="12"/>
      <c r="K8" s="12"/>
      <c r="L8" s="12"/>
      <c r="M8" s="12"/>
      <c r="N8" s="12"/>
      <c r="O8" s="12"/>
      <c r="P8" s="12"/>
      <c r="Q8" s="12"/>
      <c r="R8" s="12"/>
      <c r="S8" s="12"/>
      <c r="T8" s="12"/>
      <c r="U8" s="12"/>
      <c r="V8" s="12"/>
      <c r="W8" s="12"/>
      <c r="X8" s="12"/>
      <c r="Y8" s="12"/>
      <c r="Z8" s="33"/>
      <c r="AA8" s="14"/>
      <c r="AB8" s="14"/>
      <c r="AC8" s="14"/>
      <c r="AD8" s="14"/>
      <c r="AE8" s="12"/>
      <c r="AF8" s="12"/>
      <c r="AG8" s="12"/>
      <c r="AH8" s="14"/>
      <c r="AI8" s="14"/>
      <c r="AJ8" s="14"/>
      <c r="AK8" s="34"/>
      <c r="AL8" s="88"/>
      <c r="AM8" s="88"/>
      <c r="AN8" s="88"/>
      <c r="AO8" s="88"/>
      <c r="AP8" s="88"/>
    </row>
    <row r="9" spans="1:88" ht="14.55" customHeight="1" x14ac:dyDescent="0.3">
      <c r="A9" s="32"/>
      <c r="B9" s="12" t="s">
        <v>21</v>
      </c>
      <c r="C9" s="12"/>
      <c r="D9" s="12"/>
      <c r="E9" s="12"/>
      <c r="F9" s="12"/>
      <c r="G9" s="90"/>
      <c r="H9" s="12" t="s">
        <v>128</v>
      </c>
      <c r="I9" s="12"/>
      <c r="J9" s="12"/>
      <c r="K9" s="12"/>
      <c r="L9" s="12"/>
      <c r="M9" s="12"/>
      <c r="N9" s="12"/>
      <c r="O9" s="90"/>
      <c r="P9" s="12" t="s">
        <v>129</v>
      </c>
      <c r="Q9" s="12"/>
      <c r="R9" s="12"/>
      <c r="S9" s="12"/>
      <c r="T9" s="12"/>
      <c r="U9" s="12"/>
      <c r="V9" s="12"/>
      <c r="W9" s="12"/>
      <c r="X9" s="90"/>
      <c r="Y9" s="12" t="s">
        <v>130</v>
      </c>
      <c r="Z9" s="12"/>
      <c r="AA9" s="12"/>
      <c r="AB9" s="12"/>
      <c r="AC9" s="12"/>
      <c r="AD9" s="12"/>
      <c r="AE9" s="90"/>
      <c r="AF9" s="12" t="s">
        <v>131</v>
      </c>
      <c r="AG9" s="12"/>
      <c r="AH9" s="12"/>
      <c r="AI9" s="12"/>
      <c r="AJ9" s="12"/>
      <c r="AK9" s="34"/>
      <c r="AL9" s="88"/>
      <c r="AM9" s="88"/>
      <c r="AN9" s="88"/>
      <c r="AO9" s="88"/>
      <c r="AP9" s="88"/>
      <c r="AS9" s="97" t="s">
        <v>437</v>
      </c>
      <c r="AV9" s="108"/>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107"/>
    </row>
    <row r="10" spans="1:88" ht="14.55" customHeight="1" x14ac:dyDescent="0.3">
      <c r="A10" s="32"/>
      <c r="B10" s="14" t="s">
        <v>191</v>
      </c>
      <c r="C10" s="12"/>
      <c r="D10" s="87"/>
      <c r="E10" s="33"/>
      <c r="F10" s="75"/>
      <c r="G10" s="75"/>
      <c r="H10" s="75"/>
      <c r="I10" s="75"/>
      <c r="J10" s="75"/>
      <c r="K10" s="75"/>
      <c r="L10" s="75"/>
      <c r="M10" s="75"/>
      <c r="N10" s="75"/>
      <c r="O10" s="75"/>
      <c r="P10" s="75"/>
      <c r="Q10" s="75"/>
      <c r="R10" s="75"/>
      <c r="S10" s="75"/>
      <c r="T10" s="75"/>
      <c r="U10" s="75"/>
      <c r="V10" s="75"/>
      <c r="W10" s="75"/>
      <c r="X10" s="75"/>
      <c r="Y10" s="75"/>
      <c r="Z10" s="75"/>
      <c r="AA10" s="75"/>
      <c r="AB10" s="75"/>
      <c r="AC10" s="75"/>
      <c r="AD10" s="75"/>
      <c r="AE10" s="75"/>
      <c r="AF10" s="75"/>
      <c r="AG10" s="75"/>
      <c r="AH10" s="75"/>
      <c r="AI10" s="75"/>
      <c r="AJ10" s="75"/>
      <c r="AK10" s="34"/>
      <c r="AL10" s="88"/>
      <c r="AM10" s="88"/>
      <c r="AN10" s="88"/>
      <c r="AO10" s="88"/>
      <c r="AP10" s="88"/>
      <c r="AS10" s="123">
        <v>1</v>
      </c>
      <c r="AT10" s="13" t="s">
        <v>450</v>
      </c>
      <c r="AV10" s="108"/>
      <c r="AW10" s="84"/>
      <c r="AX10" s="84"/>
      <c r="AY10" s="84"/>
      <c r="AZ10" s="84"/>
      <c r="BA10" s="84"/>
      <c r="BB10" s="84"/>
      <c r="BC10" s="84"/>
      <c r="BD10" s="84"/>
      <c r="BE10" s="84"/>
      <c r="BF10" s="84"/>
      <c r="BG10" s="84"/>
      <c r="BH10" s="84"/>
      <c r="BI10" s="84"/>
      <c r="BJ10" s="84"/>
      <c r="BK10" s="84"/>
      <c r="BL10" s="84"/>
      <c r="BM10" s="84"/>
      <c r="BN10" s="84"/>
      <c r="BO10" s="84"/>
      <c r="BP10" s="84"/>
      <c r="BQ10" s="84"/>
      <c r="BR10" s="84"/>
      <c r="BS10" s="84"/>
      <c r="BT10" s="84"/>
      <c r="BU10" s="84"/>
      <c r="BV10" s="84"/>
      <c r="BW10" s="84"/>
      <c r="BX10" s="107"/>
    </row>
    <row r="11" spans="1:88" ht="4.95" customHeight="1" x14ac:dyDescent="0.3">
      <c r="A11" s="38"/>
      <c r="B11" s="73"/>
      <c r="C11" s="73"/>
      <c r="D11" s="73"/>
      <c r="E11" s="73"/>
      <c r="F11" s="73"/>
      <c r="G11" s="73"/>
      <c r="H11" s="73"/>
      <c r="I11" s="73"/>
      <c r="J11" s="73"/>
      <c r="K11" s="73"/>
      <c r="L11" s="73"/>
      <c r="M11" s="73"/>
      <c r="N11" s="73"/>
      <c r="O11" s="73"/>
      <c r="P11" s="73"/>
      <c r="Q11" s="73"/>
      <c r="R11" s="73"/>
      <c r="S11" s="73"/>
      <c r="T11" s="73"/>
      <c r="U11" s="73"/>
      <c r="V11" s="73"/>
      <c r="W11" s="73"/>
      <c r="X11" s="73"/>
      <c r="Y11" s="73"/>
      <c r="Z11" s="73"/>
      <c r="AA11" s="73"/>
      <c r="AB11" s="73"/>
      <c r="AC11" s="73"/>
      <c r="AD11" s="73"/>
      <c r="AE11" s="73"/>
      <c r="AF11" s="73"/>
      <c r="AG11" s="73"/>
      <c r="AH11" s="73"/>
      <c r="AI11" s="73"/>
      <c r="AJ11" s="73"/>
      <c r="AK11" s="39"/>
      <c r="AL11" s="88"/>
      <c r="AM11" s="88"/>
      <c r="AN11" s="88"/>
      <c r="AO11" s="88"/>
      <c r="AP11" s="88"/>
      <c r="AW11" s="37"/>
      <c r="AX11" s="37"/>
      <c r="AY11" s="37"/>
      <c r="AZ11" s="37"/>
      <c r="BA11" s="37"/>
      <c r="BB11" s="37"/>
      <c r="BC11" s="37"/>
      <c r="BD11" s="37"/>
      <c r="BE11" s="37"/>
      <c r="BF11" s="37"/>
      <c r="BG11" s="37"/>
      <c r="BH11" s="37"/>
      <c r="BI11" s="37"/>
      <c r="BJ11" s="37"/>
      <c r="BK11" s="37"/>
      <c r="BL11" s="37"/>
      <c r="BM11" s="37"/>
      <c r="BN11" s="37"/>
      <c r="BO11" s="37"/>
      <c r="BP11" s="37"/>
      <c r="BQ11" s="37"/>
      <c r="BR11" s="37"/>
      <c r="BS11" s="37"/>
      <c r="BT11" s="37"/>
      <c r="BU11" s="37"/>
      <c r="BV11" s="37"/>
      <c r="BW11" s="37"/>
      <c r="BX11" s="84"/>
    </row>
    <row r="12" spans="1:88" ht="14.55" customHeight="1" x14ac:dyDescent="0.3">
      <c r="B12" s="1" t="s">
        <v>0</v>
      </c>
      <c r="C12" s="1"/>
      <c r="D12" s="1"/>
      <c r="E12" s="1"/>
      <c r="F12" s="1"/>
      <c r="G12" s="1"/>
      <c r="H12" s="1"/>
      <c r="I12" s="1"/>
      <c r="AD12" s="2"/>
      <c r="AE12" s="193"/>
      <c r="AF12" s="193"/>
      <c r="AG12" s="193"/>
      <c r="AH12" s="193"/>
      <c r="AI12" s="193"/>
      <c r="AJ12" s="193"/>
      <c r="AL12" s="88"/>
      <c r="AS12" s="123">
        <f>AS10+1</f>
        <v>2</v>
      </c>
      <c r="AT12" s="40" t="s">
        <v>366</v>
      </c>
      <c r="AV12" s="108"/>
      <c r="AW12" s="84"/>
      <c r="AX12" s="84"/>
      <c r="AY12" s="84"/>
      <c r="AZ12" s="84"/>
      <c r="BA12" s="84"/>
      <c r="BB12" s="84"/>
      <c r="BC12" s="84"/>
      <c r="BD12" s="84"/>
      <c r="BE12" s="84"/>
      <c r="BF12" s="84"/>
      <c r="BG12" s="84"/>
      <c r="BH12" s="84"/>
      <c r="BI12" s="84"/>
      <c r="BJ12" s="84"/>
      <c r="BK12" s="84"/>
      <c r="BL12" s="84"/>
      <c r="BM12" s="84"/>
      <c r="BN12" s="84"/>
      <c r="BO12" s="84"/>
      <c r="BP12" s="84"/>
      <c r="BQ12" s="84"/>
      <c r="BR12" s="84"/>
      <c r="BS12" s="84"/>
      <c r="BT12" s="84"/>
      <c r="BU12" s="84"/>
      <c r="BV12" s="84"/>
      <c r="BW12" s="84"/>
      <c r="BX12" s="107"/>
    </row>
    <row r="13" spans="1:88" ht="14.55" customHeight="1" x14ac:dyDescent="0.3">
      <c r="D13" s="2" t="s">
        <v>142</v>
      </c>
      <c r="E13" s="190"/>
      <c r="F13" s="190"/>
      <c r="G13" s="190"/>
      <c r="H13" s="190"/>
      <c r="I13" s="190"/>
      <c r="J13" s="190"/>
      <c r="K13" s="190"/>
      <c r="L13" s="190"/>
      <c r="M13" s="190"/>
      <c r="N13" s="190"/>
      <c r="O13" s="190"/>
      <c r="P13" s="190"/>
      <c r="Q13" s="190"/>
      <c r="R13" s="190"/>
      <c r="S13" s="190"/>
      <c r="T13" s="190"/>
      <c r="U13" s="190"/>
      <c r="V13" s="190"/>
      <c r="W13" s="190"/>
      <c r="X13" s="190"/>
      <c r="AD13" s="2" t="s">
        <v>20</v>
      </c>
      <c r="AE13" s="195"/>
      <c r="AF13" s="195"/>
      <c r="AG13" s="195"/>
      <c r="AH13" s="195"/>
      <c r="AI13" s="195"/>
      <c r="AJ13" s="195"/>
      <c r="AL13" s="88"/>
      <c r="AT13" s="40" t="s">
        <v>367</v>
      </c>
      <c r="AV13" s="108"/>
      <c r="AW13" s="84"/>
      <c r="AX13" s="84"/>
      <c r="AY13" s="84"/>
      <c r="AZ13" s="84"/>
      <c r="BA13" s="84"/>
      <c r="BB13" s="84"/>
      <c r="BC13" s="84"/>
      <c r="BD13" s="84"/>
      <c r="BE13" s="84"/>
      <c r="BF13" s="84"/>
      <c r="BG13" s="84"/>
      <c r="BH13" s="84"/>
      <c r="BI13" s="84"/>
      <c r="BJ13" s="84"/>
      <c r="BK13" s="84"/>
      <c r="BL13" s="84"/>
      <c r="BM13" s="84"/>
      <c r="BN13" s="84"/>
      <c r="BO13" s="84"/>
      <c r="BP13" s="84"/>
      <c r="BQ13" s="84"/>
      <c r="BR13" s="84"/>
      <c r="BS13" s="84"/>
      <c r="BT13" s="84"/>
      <c r="BU13" s="84"/>
      <c r="BV13" s="84"/>
      <c r="BW13" s="84"/>
      <c r="BX13" s="108"/>
    </row>
    <row r="14" spans="1:88" ht="14.55" customHeight="1" x14ac:dyDescent="0.3">
      <c r="D14" s="2" t="s">
        <v>143</v>
      </c>
      <c r="E14" s="194"/>
      <c r="F14" s="194"/>
      <c r="G14" s="194"/>
      <c r="H14" s="194"/>
      <c r="I14" s="194"/>
      <c r="J14" s="194"/>
      <c r="K14" s="194"/>
      <c r="L14" s="194"/>
      <c r="M14" s="194"/>
      <c r="N14" s="194"/>
      <c r="O14" s="194"/>
      <c r="P14" s="194"/>
      <c r="Q14" s="194"/>
      <c r="R14" s="194"/>
      <c r="S14" s="194"/>
      <c r="T14" s="194"/>
      <c r="U14" s="194"/>
      <c r="V14" s="194"/>
      <c r="W14" s="194"/>
      <c r="X14" s="194"/>
      <c r="AD14" s="2" t="s">
        <v>34</v>
      </c>
      <c r="AE14" s="196"/>
      <c r="AF14" s="196"/>
      <c r="AG14" s="196"/>
      <c r="AH14" s="196"/>
      <c r="AI14" s="196"/>
      <c r="AJ14" s="196"/>
      <c r="AS14" s="123">
        <f>AS12+1</f>
        <v>3</v>
      </c>
      <c r="AT14" s="40" t="s">
        <v>293</v>
      </c>
      <c r="AV14" s="108"/>
      <c r="AW14" s="84"/>
      <c r="AX14" s="84"/>
      <c r="AY14" s="84"/>
      <c r="AZ14" s="84"/>
      <c r="BA14" s="84"/>
      <c r="BB14" s="84"/>
      <c r="BC14" s="84"/>
      <c r="BD14" s="84"/>
      <c r="BE14" s="84"/>
      <c r="BF14" s="84"/>
      <c r="BG14" s="84"/>
      <c r="BH14" s="84"/>
      <c r="BI14" s="84"/>
      <c r="BJ14" s="84"/>
      <c r="BK14" s="84"/>
      <c r="BL14" s="84"/>
      <c r="BM14" s="84"/>
      <c r="BN14" s="84"/>
      <c r="BO14" s="84"/>
      <c r="BP14" s="84"/>
      <c r="BQ14" s="84"/>
      <c r="BR14" s="84"/>
      <c r="BS14" s="84"/>
      <c r="BT14" s="84"/>
      <c r="BU14" s="84"/>
      <c r="BV14" s="84"/>
      <c r="BW14" s="84"/>
      <c r="BX14" s="108"/>
    </row>
    <row r="15" spans="1:88" ht="4.95" customHeight="1" x14ac:dyDescent="0.3">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91"/>
      <c r="AM15" s="91"/>
      <c r="AN15" s="91"/>
      <c r="AO15" s="91"/>
      <c r="AP15" s="91"/>
      <c r="AV15" s="119"/>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107"/>
    </row>
    <row r="16" spans="1:88" ht="14.55" customHeight="1" x14ac:dyDescent="0.3">
      <c r="E16" s="2" t="s">
        <v>195</v>
      </c>
      <c r="F16" s="77"/>
      <c r="G16" s="40" t="s">
        <v>136</v>
      </c>
      <c r="O16" s="77"/>
      <c r="P16" s="40" t="s">
        <v>137</v>
      </c>
      <c r="X16" s="77"/>
      <c r="Y16" s="40" t="s">
        <v>138</v>
      </c>
      <c r="AT16" s="40" t="s">
        <v>294</v>
      </c>
      <c r="AV16" s="108"/>
      <c r="AW16" s="84"/>
      <c r="AX16" s="84"/>
      <c r="AY16" s="84"/>
      <c r="AZ16" s="84"/>
      <c r="BA16" s="84"/>
      <c r="BB16" s="84"/>
      <c r="BC16" s="84"/>
      <c r="BD16" s="84"/>
      <c r="BE16" s="84"/>
      <c r="BF16" s="84"/>
      <c r="BG16" s="84"/>
      <c r="BH16" s="84"/>
      <c r="BI16" s="84"/>
      <c r="BJ16" s="84"/>
      <c r="BK16" s="84"/>
      <c r="BL16" s="84"/>
      <c r="BM16" s="84"/>
      <c r="BN16" s="84"/>
      <c r="BO16" s="84"/>
      <c r="BP16" s="84"/>
      <c r="BQ16" s="84"/>
      <c r="BR16" s="84"/>
      <c r="BS16" s="84"/>
      <c r="BT16" s="84"/>
      <c r="BU16" s="84"/>
      <c r="BV16" s="84"/>
      <c r="BW16" s="84"/>
      <c r="BX16" s="107"/>
    </row>
    <row r="17" spans="2:76" ht="4.95" customHeight="1" x14ac:dyDescent="0.3">
      <c r="C17" s="2"/>
      <c r="D17" s="2"/>
      <c r="E17" s="2"/>
      <c r="F17" s="2"/>
      <c r="G17" s="2"/>
      <c r="H17" s="2"/>
      <c r="I17" s="2"/>
      <c r="AV17" s="108"/>
      <c r="AW17" s="84"/>
      <c r="AX17" s="84"/>
      <c r="AY17" s="84"/>
      <c r="AZ17" s="84"/>
      <c r="BA17" s="84"/>
      <c r="BB17" s="84"/>
      <c r="BC17" s="84"/>
      <c r="BD17" s="84"/>
      <c r="BE17" s="84"/>
      <c r="BF17" s="84"/>
      <c r="BG17" s="84"/>
      <c r="BH17" s="84"/>
      <c r="BI17" s="84"/>
      <c r="BJ17" s="84"/>
      <c r="BK17" s="84"/>
      <c r="BL17" s="84"/>
      <c r="BM17" s="84"/>
      <c r="BN17" s="84"/>
      <c r="BO17" s="84"/>
      <c r="BP17" s="84"/>
      <c r="BQ17" s="84"/>
      <c r="BR17" s="84"/>
      <c r="BS17" s="84"/>
      <c r="BT17" s="84"/>
      <c r="BU17" s="84"/>
      <c r="BV17" s="84"/>
      <c r="BW17" s="84"/>
      <c r="BX17" s="108"/>
    </row>
    <row r="18" spans="2:76" ht="14.55" customHeight="1" x14ac:dyDescent="0.3">
      <c r="C18" s="2"/>
      <c r="D18" s="2"/>
      <c r="E18" s="2"/>
      <c r="F18" s="77"/>
      <c r="G18" s="40" t="s">
        <v>206</v>
      </c>
      <c r="O18" s="77"/>
      <c r="P18" s="40" t="s">
        <v>207</v>
      </c>
      <c r="X18" s="77"/>
      <c r="Y18" s="40" t="s">
        <v>208</v>
      </c>
      <c r="AT18" s="108" t="str">
        <f>"by the "&amp;Tables!$C$23&amp;" Engineer;"</f>
        <v>by the City Engineer;</v>
      </c>
      <c r="AV18" s="108"/>
      <c r="AW18" s="84"/>
      <c r="AX18" s="84"/>
      <c r="AY18" s="84"/>
      <c r="AZ18" s="84"/>
      <c r="BA18" s="84"/>
      <c r="BB18" s="84"/>
      <c r="BC18" s="84"/>
      <c r="BD18" s="84"/>
      <c r="BE18" s="84"/>
      <c r="BF18" s="84"/>
      <c r="BG18" s="84"/>
      <c r="BH18" s="84"/>
      <c r="BI18" s="84"/>
      <c r="BJ18" s="84"/>
      <c r="BK18" s="84"/>
      <c r="BL18" s="84"/>
      <c r="BM18" s="84"/>
      <c r="BN18" s="84"/>
      <c r="BO18" s="84"/>
      <c r="BP18" s="84"/>
      <c r="BQ18" s="84"/>
      <c r="BR18" s="84"/>
      <c r="BS18" s="84"/>
      <c r="BT18" s="84"/>
      <c r="BU18" s="84"/>
      <c r="BV18" s="84"/>
      <c r="BW18" s="84"/>
      <c r="BX18" s="108"/>
    </row>
    <row r="19" spans="2:76" ht="4.95" customHeight="1" x14ac:dyDescent="0.3">
      <c r="C19" s="2"/>
      <c r="D19" s="2"/>
      <c r="E19" s="2"/>
      <c r="F19" s="2"/>
      <c r="G19" s="2"/>
      <c r="H19" s="2"/>
      <c r="I19" s="2"/>
      <c r="BX19" s="108"/>
    </row>
    <row r="20" spans="2:76" ht="14.55" customHeight="1" x14ac:dyDescent="0.3">
      <c r="D20" s="2"/>
      <c r="E20" s="2"/>
      <c r="F20" s="2"/>
      <c r="H20" s="2" t="s">
        <v>51</v>
      </c>
      <c r="I20" s="2"/>
      <c r="J20" s="181"/>
      <c r="K20" s="181"/>
      <c r="L20" s="181"/>
      <c r="M20" s="181"/>
      <c r="N20" s="40" t="s">
        <v>36</v>
      </c>
      <c r="AS20" s="123">
        <f>AS14+1</f>
        <v>4</v>
      </c>
      <c r="AT20" s="97" t="s">
        <v>295</v>
      </c>
      <c r="AW20" s="37"/>
      <c r="AX20" s="37"/>
      <c r="AY20" s="37"/>
      <c r="AZ20" s="37"/>
      <c r="BA20" s="37"/>
      <c r="BB20" s="37"/>
      <c r="BC20" s="37"/>
      <c r="BD20" s="37"/>
      <c r="BE20" s="37"/>
      <c r="BF20" s="37"/>
      <c r="BG20" s="37"/>
      <c r="BH20" s="37"/>
      <c r="BI20" s="37"/>
      <c r="BJ20" s="37"/>
      <c r="BK20" s="37"/>
      <c r="BL20" s="37"/>
      <c r="BM20" s="37"/>
      <c r="BN20" s="37"/>
      <c r="BO20" s="37"/>
      <c r="BP20" s="37"/>
      <c r="BQ20" s="37"/>
      <c r="BR20" s="37"/>
      <c r="BS20" s="37"/>
      <c r="BT20" s="37"/>
      <c r="BU20" s="37"/>
      <c r="BV20" s="37"/>
      <c r="BW20" s="37"/>
      <c r="BX20" s="107"/>
    </row>
    <row r="21" spans="2:76" ht="14.55" customHeight="1" x14ac:dyDescent="0.3">
      <c r="B21" s="40" t="s">
        <v>2</v>
      </c>
      <c r="Z21" s="2" t="s">
        <v>35</v>
      </c>
      <c r="AA21" s="181"/>
      <c r="AB21" s="181"/>
      <c r="AC21" s="181"/>
      <c r="AD21" s="181"/>
      <c r="AE21" s="40" t="s">
        <v>36</v>
      </c>
      <c r="AS21" s="108"/>
      <c r="AT21" s="97" t="str">
        <f>"pre-development hydrology for the "&amp;Tables!C28&amp;"-year, 24-hour rainfall depths;"</f>
        <v>pre-development hydrology for the 2, 5, 10, and 25-year, 24-hour rainfall depths;</v>
      </c>
      <c r="AU21" s="97"/>
      <c r="AW21" s="37"/>
      <c r="AX21" s="37"/>
      <c r="AY21" s="37"/>
      <c r="AZ21" s="37"/>
      <c r="BA21" s="37"/>
      <c r="BB21" s="37"/>
      <c r="BC21" s="37"/>
      <c r="BD21" s="37"/>
      <c r="BE21" s="37"/>
      <c r="BF21" s="37"/>
      <c r="BG21" s="37"/>
      <c r="BH21" s="37"/>
      <c r="BI21" s="37"/>
      <c r="BJ21" s="37"/>
      <c r="BK21" s="37"/>
      <c r="BL21" s="37"/>
      <c r="BM21" s="37"/>
      <c r="BN21" s="37"/>
      <c r="BO21" s="37"/>
      <c r="BP21" s="37"/>
      <c r="BQ21" s="37"/>
      <c r="BR21" s="37"/>
      <c r="BS21" s="37"/>
      <c r="BT21" s="37"/>
      <c r="BU21" s="37"/>
      <c r="BV21" s="37"/>
      <c r="BW21" s="37"/>
      <c r="BX21" s="107"/>
    </row>
    <row r="22" spans="2:76" ht="14.55" customHeight="1" x14ac:dyDescent="0.3">
      <c r="D22" s="2"/>
      <c r="E22" s="2"/>
      <c r="F22" s="2"/>
      <c r="G22" s="2"/>
      <c r="I22" s="2" t="s">
        <v>196</v>
      </c>
      <c r="J22" s="181"/>
      <c r="K22" s="181"/>
      <c r="L22" s="181"/>
      <c r="M22" s="181"/>
      <c r="N22" s="40" t="s">
        <v>36</v>
      </c>
      <c r="S22" s="40" t="s">
        <v>57</v>
      </c>
      <c r="AS22" s="123">
        <f>AS20+1</f>
        <v>5</v>
      </c>
      <c r="AT22" s="40" t="s">
        <v>368</v>
      </c>
      <c r="AU22" s="97"/>
      <c r="AW22" s="37"/>
      <c r="AX22" s="37"/>
      <c r="AY22" s="37"/>
      <c r="AZ22" s="37"/>
      <c r="BA22" s="37"/>
      <c r="BB22" s="37"/>
      <c r="BC22" s="37"/>
      <c r="BD22" s="37"/>
      <c r="BE22" s="37"/>
      <c r="BF22" s="37"/>
      <c r="BG22" s="37"/>
      <c r="BH22" s="37"/>
      <c r="BI22" s="37"/>
      <c r="BJ22" s="37"/>
      <c r="BK22" s="37"/>
      <c r="BL22" s="37"/>
      <c r="BM22" s="37"/>
      <c r="BN22" s="37"/>
      <c r="BO22" s="37"/>
      <c r="BP22" s="37"/>
      <c r="BQ22" s="37"/>
      <c r="BR22" s="37"/>
      <c r="BS22" s="37"/>
      <c r="BT22" s="37"/>
      <c r="BU22" s="37"/>
      <c r="BV22" s="37"/>
      <c r="BW22" s="37"/>
      <c r="BX22" s="107"/>
    </row>
    <row r="23" spans="2:76" ht="14.55" customHeight="1" x14ac:dyDescent="0.3">
      <c r="D23" s="2"/>
      <c r="E23" s="2"/>
      <c r="F23" s="2"/>
      <c r="G23" s="2"/>
      <c r="I23" s="2" t="s">
        <v>197</v>
      </c>
      <c r="J23" s="171"/>
      <c r="K23" s="171"/>
      <c r="L23" s="171"/>
      <c r="M23" s="171"/>
      <c r="N23" s="40" t="s">
        <v>36</v>
      </c>
      <c r="V23" s="2" t="s">
        <v>58</v>
      </c>
      <c r="W23" s="197">
        <f>IF(AL23=1,"0.00",IFERROR(IF($J$27-$AA$21&lt;0,0,$J$27-$AA$21),""))</f>
        <v>0</v>
      </c>
      <c r="X23" s="197"/>
      <c r="Y23" s="197"/>
      <c r="Z23" s="197"/>
      <c r="AA23" s="40" t="s">
        <v>36</v>
      </c>
      <c r="AL23" s="125">
        <f>IF(AND(J27=0,ISBLANK(AA21)),0,IF(OR(J27-AA21=0,J27-AA21&lt;0),1,2))</f>
        <v>0</v>
      </c>
      <c r="AS23" s="123"/>
      <c r="AT23" s="40" t="s">
        <v>369</v>
      </c>
      <c r="AU23" s="13"/>
      <c r="AW23" s="37"/>
      <c r="AX23" s="37"/>
      <c r="AY23" s="37"/>
      <c r="AZ23" s="37"/>
      <c r="BA23" s="37"/>
      <c r="BB23" s="37"/>
      <c r="BC23" s="37"/>
      <c r="BD23" s="37"/>
      <c r="BE23" s="37"/>
      <c r="BF23" s="37"/>
      <c r="BG23" s="37"/>
      <c r="BH23" s="37"/>
      <c r="BI23" s="37"/>
      <c r="BJ23" s="37"/>
      <c r="BK23" s="37"/>
      <c r="BL23" s="37"/>
      <c r="BM23" s="37"/>
      <c r="BN23" s="37"/>
      <c r="BO23" s="37"/>
      <c r="BP23" s="37"/>
      <c r="BQ23" s="37"/>
      <c r="BR23" s="37"/>
      <c r="BS23" s="37"/>
      <c r="BT23" s="37"/>
      <c r="BU23" s="37"/>
      <c r="BV23" s="37"/>
      <c r="BW23" s="37"/>
      <c r="BX23" s="107"/>
    </row>
    <row r="24" spans="2:76" ht="14.55" customHeight="1" x14ac:dyDescent="0.3">
      <c r="D24" s="2"/>
      <c r="E24" s="2"/>
      <c r="F24" s="2"/>
      <c r="G24" s="2"/>
      <c r="I24" s="2" t="s">
        <v>198</v>
      </c>
      <c r="J24" s="171"/>
      <c r="K24" s="171"/>
      <c r="L24" s="171"/>
      <c r="M24" s="171"/>
      <c r="N24" s="40" t="s">
        <v>36</v>
      </c>
      <c r="S24" s="40" t="s">
        <v>37</v>
      </c>
      <c r="AS24" s="123"/>
      <c r="AT24" s="40" t="s">
        <v>296</v>
      </c>
      <c r="AW24" s="37"/>
      <c r="AX24" s="37"/>
      <c r="AY24" s="37"/>
      <c r="AZ24" s="37"/>
      <c r="BA24" s="37"/>
      <c r="BB24" s="37"/>
      <c r="BC24" s="37"/>
      <c r="BD24" s="37"/>
      <c r="BE24" s="37"/>
      <c r="BF24" s="37"/>
      <c r="BG24" s="37"/>
      <c r="BH24" s="37"/>
      <c r="BI24" s="37"/>
      <c r="BJ24" s="37"/>
      <c r="BK24" s="37"/>
      <c r="BL24" s="37"/>
      <c r="BM24" s="37"/>
      <c r="BN24" s="37"/>
      <c r="BO24" s="37"/>
      <c r="BP24" s="37"/>
      <c r="BQ24" s="37"/>
      <c r="BR24" s="37"/>
      <c r="BS24" s="37"/>
      <c r="BT24" s="37"/>
      <c r="BU24" s="37"/>
      <c r="BV24" s="37"/>
      <c r="BW24" s="37"/>
      <c r="BX24" s="107"/>
    </row>
    <row r="25" spans="2:76" ht="14.55" customHeight="1" x14ac:dyDescent="0.3">
      <c r="D25" s="2"/>
      <c r="E25" s="2"/>
      <c r="F25" s="2"/>
      <c r="G25" s="2"/>
      <c r="I25" s="2" t="s">
        <v>199</v>
      </c>
      <c r="J25" s="171"/>
      <c r="K25" s="171"/>
      <c r="L25" s="171"/>
      <c r="M25" s="171"/>
      <c r="N25" s="40" t="s">
        <v>36</v>
      </c>
      <c r="V25" s="2" t="s">
        <v>39</v>
      </c>
      <c r="W25" s="40" t="str">
        <f>"AIA acres X "&amp;Tables!D15&amp; " in X 3,630"</f>
        <v>AIA acres X 1.10 in X 3,630</v>
      </c>
      <c r="AS25" s="123">
        <f>AS22+1</f>
        <v>6</v>
      </c>
      <c r="AT25" s="40" t="s">
        <v>297</v>
      </c>
      <c r="AU25" s="108"/>
      <c r="AW25" s="37"/>
      <c r="AX25" s="37"/>
      <c r="AY25" s="37"/>
      <c r="AZ25" s="37"/>
      <c r="BA25" s="37"/>
      <c r="BB25" s="37"/>
      <c r="BC25" s="37"/>
      <c r="BD25" s="37"/>
      <c r="BE25" s="37"/>
      <c r="BF25" s="37"/>
      <c r="BG25" s="37"/>
      <c r="BH25" s="37"/>
      <c r="BI25" s="37"/>
      <c r="BJ25" s="37"/>
      <c r="BK25" s="37"/>
      <c r="BL25" s="37"/>
      <c r="BM25" s="37"/>
      <c r="BN25" s="37"/>
      <c r="BO25" s="37"/>
      <c r="BP25" s="37"/>
      <c r="BQ25" s="37"/>
      <c r="BR25" s="37"/>
      <c r="BS25" s="37"/>
      <c r="BT25" s="37"/>
      <c r="BU25" s="37"/>
      <c r="BV25" s="37"/>
      <c r="BW25" s="37"/>
      <c r="BX25" s="107"/>
    </row>
    <row r="26" spans="2:76" ht="14.55" customHeight="1" thickBot="1" x14ac:dyDescent="0.35">
      <c r="D26" s="2"/>
      <c r="E26" s="2"/>
      <c r="F26" s="2"/>
      <c r="G26" s="2"/>
      <c r="I26" s="2" t="s">
        <v>200</v>
      </c>
      <c r="J26" s="198"/>
      <c r="K26" s="198"/>
      <c r="L26" s="198"/>
      <c r="M26" s="198"/>
      <c r="N26" s="40" t="s">
        <v>36</v>
      </c>
      <c r="V26" s="2" t="s">
        <v>39</v>
      </c>
      <c r="W26" s="197">
        <f>IF(AL23=1,"0.00",IFERROR(IF($J$27-$AA$21&lt;0,0,$J$27-$AA$21),""))</f>
        <v>0</v>
      </c>
      <c r="X26" s="197"/>
      <c r="Y26" s="197"/>
      <c r="Z26" s="197"/>
      <c r="AA26" s="40" t="str">
        <f>"acres X "&amp;Tables!D15&amp;" in X 3,630"</f>
        <v>acres X 1.10 in X 3,630</v>
      </c>
      <c r="AS26" s="123"/>
      <c r="AT26" s="40" t="s">
        <v>370</v>
      </c>
      <c r="AU26" s="108"/>
      <c r="AW26" s="37"/>
      <c r="AX26" s="37"/>
      <c r="AY26" s="37"/>
      <c r="AZ26" s="37"/>
      <c r="BA26" s="37"/>
      <c r="BB26" s="37"/>
      <c r="BC26" s="37"/>
      <c r="BD26" s="37"/>
      <c r="BE26" s="37"/>
      <c r="BF26" s="37"/>
      <c r="BG26" s="37"/>
      <c r="BH26" s="37"/>
      <c r="BI26" s="37"/>
      <c r="BJ26" s="37"/>
      <c r="BK26" s="37"/>
      <c r="BL26" s="37"/>
      <c r="BM26" s="37"/>
      <c r="BN26" s="37"/>
      <c r="BO26" s="37"/>
      <c r="BP26" s="37"/>
      <c r="BQ26" s="37"/>
      <c r="BR26" s="37"/>
      <c r="BS26" s="37"/>
      <c r="BT26" s="37"/>
      <c r="BU26" s="37"/>
      <c r="BV26" s="37"/>
      <c r="BW26" s="37"/>
      <c r="BX26" s="108"/>
    </row>
    <row r="27" spans="2:76" ht="14.55" customHeight="1" thickTop="1" x14ac:dyDescent="0.3">
      <c r="D27" s="2"/>
      <c r="E27" s="2"/>
      <c r="F27" s="2"/>
      <c r="G27" s="2"/>
      <c r="I27" s="2" t="s">
        <v>201</v>
      </c>
      <c r="J27" s="197">
        <f>IF(SUM($J$22:$J$26)=0,0,SUM($J$22:$J$26))</f>
        <v>0</v>
      </c>
      <c r="K27" s="197"/>
      <c r="L27" s="197"/>
      <c r="M27" s="197"/>
      <c r="N27" s="40" t="s">
        <v>36</v>
      </c>
      <c r="V27" s="2" t="s">
        <v>39</v>
      </c>
      <c r="W27" s="184">
        <f>IF(AL23=1,"0",IFERROR(ROUND(IF(($J$27-$AA$21)*Tables!C15*3630&lt;0,0,($J$27-$AA$21)*Tables!C15*3630),0),""))</f>
        <v>0</v>
      </c>
      <c r="X27" s="184"/>
      <c r="Y27" s="184"/>
      <c r="Z27" s="184"/>
      <c r="AA27" s="40" t="s">
        <v>38</v>
      </c>
      <c r="AS27" s="123">
        <f>AS25+1</f>
        <v>7</v>
      </c>
      <c r="AT27" s="40" t="s">
        <v>371</v>
      </c>
      <c r="AU27" s="108"/>
      <c r="AV27" s="108"/>
      <c r="AW27" s="84"/>
      <c r="AX27" s="84"/>
      <c r="AY27" s="84"/>
      <c r="AZ27" s="84"/>
      <c r="BA27" s="84"/>
      <c r="BB27" s="84"/>
      <c r="BC27" s="84"/>
      <c r="BD27" s="84"/>
      <c r="BE27" s="84"/>
      <c r="BF27" s="84"/>
      <c r="BG27" s="84"/>
      <c r="BH27" s="84"/>
      <c r="BI27" s="84"/>
      <c r="BJ27" s="84"/>
      <c r="BK27" s="84"/>
      <c r="BL27" s="84"/>
      <c r="BM27" s="84"/>
      <c r="BN27" s="84"/>
      <c r="BO27" s="84"/>
      <c r="BP27" s="84"/>
      <c r="BQ27" s="84"/>
      <c r="BR27" s="84"/>
      <c r="BS27" s="84"/>
      <c r="BT27" s="84"/>
      <c r="BU27" s="84"/>
      <c r="BV27" s="84"/>
      <c r="BW27" s="84"/>
      <c r="BX27" s="107"/>
    </row>
    <row r="28" spans="2:76" ht="4.95" customHeight="1" x14ac:dyDescent="0.3">
      <c r="AS28" s="123"/>
      <c r="AU28" s="108"/>
      <c r="AV28" s="108"/>
      <c r="AW28" s="84"/>
      <c r="AX28" s="84"/>
      <c r="AY28" s="84"/>
      <c r="AZ28" s="84"/>
      <c r="BA28" s="84"/>
      <c r="BB28" s="84"/>
      <c r="BC28" s="84"/>
      <c r="BD28" s="84"/>
      <c r="BE28" s="84"/>
      <c r="BF28" s="84"/>
      <c r="BG28" s="84"/>
      <c r="BH28" s="84"/>
      <c r="BI28" s="84"/>
      <c r="BJ28" s="84"/>
      <c r="BK28" s="84"/>
      <c r="BL28" s="84"/>
      <c r="BM28" s="84"/>
      <c r="BN28" s="84"/>
      <c r="BO28" s="84"/>
      <c r="BP28" s="84"/>
      <c r="BQ28" s="84"/>
      <c r="BR28" s="84"/>
      <c r="BS28" s="84"/>
      <c r="BT28" s="84"/>
      <c r="BU28" s="84"/>
      <c r="BV28" s="84"/>
      <c r="BW28" s="84"/>
      <c r="BX28" s="107"/>
    </row>
    <row r="29" spans="2:76" ht="13.95" customHeight="1" x14ac:dyDescent="0.3">
      <c r="B29" s="1" t="s">
        <v>3</v>
      </c>
      <c r="C29" s="1"/>
      <c r="D29" s="1"/>
      <c r="E29" s="1"/>
      <c r="F29" s="1"/>
      <c r="G29" s="1"/>
      <c r="H29" s="1"/>
      <c r="I29" s="1"/>
      <c r="O29" s="2" t="s">
        <v>211</v>
      </c>
      <c r="P29" s="77"/>
      <c r="Q29" s="40" t="s">
        <v>213</v>
      </c>
      <c r="S29" s="77"/>
      <c r="T29" s="40" t="s">
        <v>214</v>
      </c>
      <c r="V29" s="77"/>
      <c r="W29" s="40" t="s">
        <v>215</v>
      </c>
      <c r="Y29" s="77"/>
      <c r="Z29" s="40" t="s">
        <v>216</v>
      </c>
      <c r="AL29" s="125">
        <f>IF(AND(ISBLANK(P29),ISBLANK(S29),ISBLANK(V29),ISBLANK(Y29)),1,2)</f>
        <v>1</v>
      </c>
      <c r="AS29" s="108"/>
      <c r="AT29" s="40" t="s">
        <v>372</v>
      </c>
      <c r="AV29" s="108"/>
      <c r="AW29" s="84"/>
      <c r="AX29" s="84"/>
      <c r="AY29" s="84"/>
      <c r="AZ29" s="84"/>
      <c r="BA29" s="84"/>
      <c r="BB29" s="84"/>
      <c r="BC29" s="84"/>
      <c r="BD29" s="84"/>
      <c r="BE29" s="84"/>
      <c r="BF29" s="84"/>
      <c r="BG29" s="84"/>
      <c r="BH29" s="84"/>
      <c r="BI29" s="84"/>
      <c r="BJ29" s="84"/>
      <c r="BK29" s="84"/>
      <c r="BL29" s="84"/>
      <c r="BM29" s="84"/>
      <c r="BN29" s="84"/>
      <c r="BO29" s="84"/>
      <c r="BP29" s="84"/>
      <c r="BQ29" s="84"/>
      <c r="BR29" s="84"/>
      <c r="BS29" s="84"/>
      <c r="BT29" s="84"/>
      <c r="BU29" s="84"/>
      <c r="BV29" s="84"/>
      <c r="BW29" s="84"/>
      <c r="BX29" s="108"/>
    </row>
    <row r="30" spans="2:76" s="15" customFormat="1" ht="15" hidden="1" customHeight="1" x14ac:dyDescent="0.3">
      <c r="B30" s="92"/>
      <c r="C30" s="92"/>
      <c r="D30" s="92"/>
      <c r="E30" s="92"/>
      <c r="F30" s="92"/>
      <c r="G30" s="92"/>
      <c r="H30" s="92"/>
      <c r="I30" s="92"/>
      <c r="L30" s="200">
        <f>IF(ISBLANK(L31),1,2)</f>
        <v>1</v>
      </c>
      <c r="M30" s="200"/>
      <c r="N30" s="200"/>
      <c r="O30" s="93"/>
      <c r="P30" s="199">
        <f>IF(ISBLANK(P31),1,2)</f>
        <v>1</v>
      </c>
      <c r="Q30" s="199"/>
      <c r="R30" s="199"/>
      <c r="S30" s="93"/>
      <c r="T30" s="199">
        <f>IF(ISBLANK(T31),1,2)</f>
        <v>1</v>
      </c>
      <c r="U30" s="199"/>
      <c r="V30" s="199"/>
      <c r="X30" s="200">
        <f>IF(ISBLANK(X31),1,2)</f>
        <v>1</v>
      </c>
      <c r="Y30" s="200"/>
      <c r="Z30" s="200"/>
      <c r="AB30" s="200">
        <f>IF(ISBLANK(AB31),1,2)</f>
        <v>1</v>
      </c>
      <c r="AC30" s="200"/>
      <c r="AD30" s="200"/>
      <c r="AR30" s="40"/>
      <c r="BX30" s="109"/>
    </row>
    <row r="31" spans="2:76" ht="13.95" customHeight="1" x14ac:dyDescent="0.3">
      <c r="I31" s="2"/>
      <c r="J31" s="2" t="s">
        <v>50</v>
      </c>
      <c r="K31" s="2"/>
      <c r="L31" s="193"/>
      <c r="M31" s="193"/>
      <c r="N31" s="193"/>
      <c r="P31" s="193"/>
      <c r="Q31" s="193"/>
      <c r="R31" s="193"/>
      <c r="T31" s="193"/>
      <c r="U31" s="193"/>
      <c r="V31" s="193"/>
      <c r="W31" s="4"/>
      <c r="X31" s="193"/>
      <c r="Y31" s="193"/>
      <c r="Z31" s="193"/>
      <c r="AB31" s="193"/>
      <c r="AC31" s="193"/>
      <c r="AD31" s="193"/>
      <c r="AE31" s="4"/>
      <c r="AF31" s="191" t="s">
        <v>13</v>
      </c>
      <c r="AG31" s="191"/>
      <c r="AH31" s="191"/>
      <c r="AI31" s="4"/>
      <c r="AJ31" s="4"/>
      <c r="AS31" s="123">
        <f>AS27+1</f>
        <v>8</v>
      </c>
      <c r="AT31" s="40" t="s">
        <v>373</v>
      </c>
      <c r="AV31" s="108"/>
      <c r="AW31" s="84"/>
      <c r="AX31" s="84"/>
      <c r="AY31" s="84"/>
      <c r="AZ31" s="84"/>
      <c r="BA31" s="84"/>
      <c r="BB31" s="84"/>
      <c r="BC31" s="84"/>
      <c r="BD31" s="84"/>
      <c r="BE31" s="84"/>
      <c r="BF31" s="84"/>
      <c r="BG31" s="84"/>
      <c r="BH31" s="84"/>
      <c r="BI31" s="84"/>
      <c r="BJ31" s="84"/>
      <c r="BK31" s="84"/>
      <c r="BL31" s="84"/>
      <c r="BM31" s="84"/>
      <c r="BN31" s="84"/>
      <c r="BO31" s="84"/>
      <c r="BP31" s="84"/>
      <c r="BQ31" s="84"/>
      <c r="BR31" s="84"/>
      <c r="BS31" s="84"/>
      <c r="BT31" s="84"/>
      <c r="BU31" s="84"/>
      <c r="BV31" s="84"/>
      <c r="BW31" s="84"/>
      <c r="BX31" s="84"/>
    </row>
    <row r="32" spans="2:76" ht="13.95" customHeight="1" x14ac:dyDescent="0.3">
      <c r="I32" s="2"/>
      <c r="J32" s="2" t="s">
        <v>139</v>
      </c>
      <c r="K32" s="2"/>
      <c r="L32" s="171"/>
      <c r="M32" s="171"/>
      <c r="N32" s="171"/>
      <c r="P32" s="171"/>
      <c r="Q32" s="171"/>
      <c r="R32" s="171"/>
      <c r="T32" s="171"/>
      <c r="U32" s="171"/>
      <c r="V32" s="171"/>
      <c r="W32" s="4"/>
      <c r="X32" s="171"/>
      <c r="Y32" s="171"/>
      <c r="Z32" s="171"/>
      <c r="AB32" s="171"/>
      <c r="AC32" s="171"/>
      <c r="AD32" s="171"/>
      <c r="AE32" s="4"/>
      <c r="AF32" s="181"/>
      <c r="AG32" s="181"/>
      <c r="AH32" s="181"/>
      <c r="AI32" s="4"/>
      <c r="AJ32" s="4"/>
      <c r="AS32" s="108"/>
      <c r="AT32" s="40" t="s">
        <v>298</v>
      </c>
      <c r="AV32" s="108"/>
      <c r="AW32" s="84"/>
      <c r="AX32" s="84"/>
      <c r="AY32" s="84"/>
      <c r="AZ32" s="84"/>
      <c r="BA32" s="84"/>
      <c r="BB32" s="84"/>
      <c r="BC32" s="84"/>
      <c r="BD32" s="84"/>
      <c r="BE32" s="84"/>
      <c r="BF32" s="84"/>
      <c r="BG32" s="84"/>
      <c r="BH32" s="84"/>
      <c r="BI32" s="84"/>
      <c r="BJ32" s="84"/>
      <c r="BK32" s="84"/>
      <c r="BL32" s="84"/>
      <c r="BM32" s="84"/>
      <c r="BN32" s="84"/>
      <c r="BO32" s="84"/>
      <c r="BP32" s="84"/>
      <c r="BQ32" s="84"/>
      <c r="BR32" s="84"/>
      <c r="BS32" s="84"/>
      <c r="BT32" s="84"/>
      <c r="BU32" s="84"/>
      <c r="BV32" s="84"/>
      <c r="BW32" s="84"/>
      <c r="BX32" s="107"/>
    </row>
    <row r="33" spans="2:77" ht="13.95" customHeight="1" x14ac:dyDescent="0.3">
      <c r="I33" s="2"/>
      <c r="J33" s="2" t="s">
        <v>4</v>
      </c>
      <c r="K33" s="2"/>
      <c r="L33" s="201"/>
      <c r="M33" s="201"/>
      <c r="N33" s="201"/>
      <c r="P33" s="192"/>
      <c r="Q33" s="192"/>
      <c r="R33" s="192"/>
      <c r="S33" s="94"/>
      <c r="T33" s="192"/>
      <c r="U33" s="192"/>
      <c r="V33" s="192"/>
      <c r="W33" s="4"/>
      <c r="X33" s="192"/>
      <c r="Y33" s="192"/>
      <c r="Z33" s="192"/>
      <c r="AB33" s="192"/>
      <c r="AC33" s="192"/>
      <c r="AD33" s="192"/>
      <c r="AE33" s="4"/>
      <c r="AF33" s="192"/>
      <c r="AG33" s="192"/>
      <c r="AH33" s="192"/>
      <c r="AI33" s="4"/>
      <c r="AJ33" s="4"/>
      <c r="AS33" s="108"/>
      <c r="AT33" s="40" t="s">
        <v>299</v>
      </c>
      <c r="AV33" s="108"/>
      <c r="AW33" s="84"/>
      <c r="AX33" s="84"/>
      <c r="AY33" s="84"/>
      <c r="AZ33" s="84"/>
      <c r="BA33" s="84"/>
      <c r="BB33" s="84"/>
      <c r="BC33" s="84"/>
      <c r="BD33" s="84"/>
      <c r="BE33" s="84"/>
      <c r="BF33" s="84"/>
      <c r="BG33" s="84"/>
      <c r="BH33" s="84"/>
      <c r="BI33" s="84"/>
      <c r="BJ33" s="84"/>
      <c r="BK33" s="84"/>
      <c r="BL33" s="84"/>
      <c r="BM33" s="84"/>
      <c r="BN33" s="84"/>
      <c r="BO33" s="84"/>
      <c r="BP33" s="84"/>
      <c r="BQ33" s="84"/>
      <c r="BR33" s="84"/>
      <c r="BS33" s="84"/>
      <c r="BT33" s="84"/>
      <c r="BU33" s="84"/>
      <c r="BV33" s="84"/>
      <c r="BW33" s="84"/>
      <c r="BX33" s="36"/>
    </row>
    <row r="34" spans="2:77" ht="13.95" customHeight="1" x14ac:dyDescent="0.3">
      <c r="I34" s="2"/>
      <c r="J34" s="2" t="s">
        <v>56</v>
      </c>
      <c r="K34" s="2"/>
      <c r="L34" s="185"/>
      <c r="M34" s="185"/>
      <c r="N34" s="185"/>
      <c r="P34" s="188"/>
      <c r="Q34" s="188"/>
      <c r="R34" s="188"/>
      <c r="S34" s="45"/>
      <c r="T34" s="188"/>
      <c r="U34" s="188"/>
      <c r="V34" s="188"/>
      <c r="W34" s="4"/>
      <c r="X34" s="188"/>
      <c r="Y34" s="188"/>
      <c r="Z34" s="188"/>
      <c r="AB34" s="188"/>
      <c r="AC34" s="188"/>
      <c r="AD34" s="188"/>
      <c r="AE34" s="4"/>
      <c r="AF34" s="188"/>
      <c r="AG34" s="188"/>
      <c r="AH34" s="188"/>
      <c r="AI34" s="4"/>
      <c r="AJ34" s="4"/>
      <c r="AL34" s="128">
        <f>SUM(AL35:AL40)</f>
        <v>0</v>
      </c>
      <c r="AM34" s="125">
        <f>SUM(AM35:AM40)</f>
        <v>0</v>
      </c>
      <c r="AN34" s="15" t="s">
        <v>13</v>
      </c>
      <c r="AT34" s="40" t="s">
        <v>300</v>
      </c>
      <c r="AU34" s="108"/>
      <c r="AV34" s="108"/>
      <c r="AW34" s="84"/>
      <c r="AX34" s="84"/>
      <c r="AY34" s="84"/>
      <c r="AZ34" s="84"/>
      <c r="BA34" s="84"/>
      <c r="BB34" s="84"/>
      <c r="BC34" s="84"/>
      <c r="BD34" s="84"/>
      <c r="BE34" s="84"/>
      <c r="BF34" s="84"/>
      <c r="BG34" s="84"/>
      <c r="BH34" s="84"/>
      <c r="BI34" s="84"/>
      <c r="BJ34" s="84"/>
      <c r="BK34" s="84"/>
      <c r="BL34" s="84"/>
      <c r="BM34" s="84"/>
      <c r="BN34" s="84"/>
      <c r="BO34" s="84"/>
      <c r="BP34" s="84"/>
      <c r="BQ34" s="84"/>
      <c r="BR34" s="84"/>
      <c r="BS34" s="84"/>
      <c r="BT34" s="84"/>
      <c r="BU34" s="84"/>
      <c r="BV34" s="84"/>
      <c r="BW34" s="84"/>
    </row>
    <row r="35" spans="2:77" ht="13.95" customHeight="1" x14ac:dyDescent="0.3">
      <c r="D35" s="165" t="s">
        <v>413</v>
      </c>
      <c r="E35" s="165"/>
      <c r="F35" s="170">
        <f>Tables!$C$16</f>
        <v>4.24</v>
      </c>
      <c r="G35" s="170"/>
      <c r="H35" s="45"/>
      <c r="J35" s="2" t="str">
        <f>Tables!$A$16</f>
        <v>(2-yr)</v>
      </c>
      <c r="K35" s="2"/>
      <c r="L35" s="181"/>
      <c r="M35" s="181"/>
      <c r="N35" s="181"/>
      <c r="P35" s="181"/>
      <c r="Q35" s="181"/>
      <c r="R35" s="181"/>
      <c r="S35" s="51"/>
      <c r="T35" s="181"/>
      <c r="U35" s="181"/>
      <c r="V35" s="181"/>
      <c r="W35" s="4"/>
      <c r="X35" s="181"/>
      <c r="Y35" s="181"/>
      <c r="Z35" s="181"/>
      <c r="AB35" s="181"/>
      <c r="AC35" s="181"/>
      <c r="AD35" s="181"/>
      <c r="AE35" s="4"/>
      <c r="AF35" s="181"/>
      <c r="AG35" s="181"/>
      <c r="AH35" s="181"/>
      <c r="AI35" s="4"/>
      <c r="AJ35" s="4"/>
      <c r="AL35" s="125">
        <f t="shared" ref="AL35:AL40" si="0">IF(AF35=0,0,1)</f>
        <v>0</v>
      </c>
      <c r="AM35" s="125">
        <f t="shared" ref="AM35:AM40" si="1">IF(ISBLANK(AF35),0,1)</f>
        <v>0</v>
      </c>
      <c r="AS35" s="25"/>
      <c r="AT35" s="40" t="s">
        <v>301</v>
      </c>
      <c r="AU35" s="108"/>
      <c r="AV35" s="108"/>
      <c r="AW35" s="84"/>
      <c r="AX35" s="84"/>
      <c r="AY35" s="84"/>
      <c r="AZ35" s="84"/>
      <c r="BA35" s="84"/>
      <c r="BB35" s="84"/>
      <c r="BC35" s="84"/>
      <c r="BD35" s="84"/>
      <c r="BE35" s="84"/>
      <c r="BF35" s="84"/>
      <c r="BG35" s="84"/>
      <c r="BH35" s="84"/>
      <c r="BI35" s="84"/>
      <c r="BJ35" s="84"/>
      <c r="BK35" s="84"/>
      <c r="BL35" s="84"/>
      <c r="BM35" s="84"/>
      <c r="BN35" s="84"/>
      <c r="BO35" s="84"/>
      <c r="BP35" s="84"/>
      <c r="BQ35" s="84"/>
      <c r="BR35" s="84"/>
      <c r="BS35" s="84"/>
      <c r="BT35" s="84"/>
      <c r="BU35" s="84"/>
      <c r="BV35" s="84"/>
      <c r="BW35" s="84"/>
    </row>
    <row r="36" spans="2:77" ht="13.95" customHeight="1" x14ac:dyDescent="0.3">
      <c r="D36" s="165"/>
      <c r="E36" s="165"/>
      <c r="F36" s="170">
        <f>Tables!$C$17</f>
        <v>5.3</v>
      </c>
      <c r="G36" s="170"/>
      <c r="H36" s="45"/>
      <c r="J36" s="2" t="str">
        <f>Tables!$A$17</f>
        <v>(5-yr)</v>
      </c>
      <c r="K36" s="2"/>
      <c r="L36" s="181"/>
      <c r="M36" s="181"/>
      <c r="N36" s="181"/>
      <c r="P36" s="181"/>
      <c r="Q36" s="181"/>
      <c r="R36" s="181"/>
      <c r="S36" s="51"/>
      <c r="T36" s="171"/>
      <c r="U36" s="171"/>
      <c r="V36" s="171"/>
      <c r="W36" s="4"/>
      <c r="X36" s="171"/>
      <c r="Y36" s="171"/>
      <c r="Z36" s="171"/>
      <c r="AB36" s="171"/>
      <c r="AC36" s="171"/>
      <c r="AD36" s="171"/>
      <c r="AE36" s="4"/>
      <c r="AF36" s="171"/>
      <c r="AG36" s="171"/>
      <c r="AH36" s="171"/>
      <c r="AI36" s="4"/>
      <c r="AJ36" s="4"/>
      <c r="AL36" s="125">
        <f t="shared" si="0"/>
        <v>0</v>
      </c>
      <c r="AM36" s="125">
        <f t="shared" si="1"/>
        <v>0</v>
      </c>
      <c r="AS36" s="123">
        <f>AS31+1</f>
        <v>9</v>
      </c>
      <c r="AT36" s="40" t="s">
        <v>333</v>
      </c>
      <c r="AU36" s="108"/>
      <c r="BY36" s="84"/>
    </row>
    <row r="37" spans="2:77" ht="13.95" customHeight="1" x14ac:dyDescent="0.3">
      <c r="D37" s="165"/>
      <c r="E37" s="165"/>
      <c r="F37" s="170">
        <f>Tables!$C$18</f>
        <v>6.24</v>
      </c>
      <c r="G37" s="170"/>
      <c r="H37" s="45"/>
      <c r="J37" s="2" t="str">
        <f>Tables!$A$18</f>
        <v>(10-yr)</v>
      </c>
      <c r="K37" s="2"/>
      <c r="L37" s="181"/>
      <c r="M37" s="181"/>
      <c r="N37" s="181"/>
      <c r="P37" s="171"/>
      <c r="Q37" s="171"/>
      <c r="R37" s="171"/>
      <c r="S37" s="51"/>
      <c r="T37" s="171"/>
      <c r="U37" s="171"/>
      <c r="V37" s="171"/>
      <c r="W37" s="4"/>
      <c r="X37" s="171"/>
      <c r="Y37" s="171"/>
      <c r="Z37" s="171"/>
      <c r="AB37" s="171"/>
      <c r="AC37" s="171"/>
      <c r="AD37" s="171"/>
      <c r="AE37" s="4"/>
      <c r="AF37" s="171"/>
      <c r="AG37" s="171"/>
      <c r="AH37" s="171"/>
      <c r="AI37" s="4"/>
      <c r="AJ37" s="4"/>
      <c r="AL37" s="125">
        <f t="shared" si="0"/>
        <v>0</v>
      </c>
      <c r="AM37" s="125">
        <f t="shared" si="1"/>
        <v>0</v>
      </c>
      <c r="AS37" s="123">
        <v>10</v>
      </c>
      <c r="AT37" s="40" t="s">
        <v>449</v>
      </c>
      <c r="AU37" s="119"/>
      <c r="AV37" s="25"/>
      <c r="AW37" s="36"/>
      <c r="AX37" s="36"/>
      <c r="AY37" s="36"/>
      <c r="AZ37" s="36"/>
      <c r="BA37" s="36"/>
      <c r="BB37" s="36"/>
      <c r="BC37" s="36"/>
      <c r="BD37" s="36"/>
      <c r="BE37" s="36"/>
      <c r="BF37" s="36"/>
      <c r="BG37" s="36"/>
      <c r="BH37" s="36"/>
      <c r="BI37" s="36"/>
      <c r="BJ37" s="36"/>
      <c r="BK37" s="36"/>
      <c r="BL37" s="36"/>
      <c r="BM37" s="36"/>
      <c r="BN37" s="36"/>
      <c r="BO37" s="36"/>
      <c r="BP37" s="36"/>
      <c r="BQ37" s="36"/>
      <c r="BR37" s="36"/>
      <c r="BS37" s="36"/>
      <c r="BT37" s="36"/>
      <c r="BU37" s="36"/>
      <c r="BV37" s="36"/>
      <c r="BW37" s="36"/>
      <c r="BX37" s="36"/>
      <c r="BY37" s="96"/>
    </row>
    <row r="38" spans="2:77" ht="13.95" customHeight="1" x14ac:dyDescent="0.3">
      <c r="D38" s="165"/>
      <c r="E38" s="165"/>
      <c r="F38" s="170">
        <f>Tables!$C$19</f>
        <v>7.64</v>
      </c>
      <c r="G38" s="170"/>
      <c r="H38" s="45"/>
      <c r="J38" s="2" t="str">
        <f>Tables!$A$19</f>
        <v>(25-yr)</v>
      </c>
      <c r="K38" s="2"/>
      <c r="L38" s="181"/>
      <c r="M38" s="181"/>
      <c r="N38" s="181"/>
      <c r="P38" s="171"/>
      <c r="Q38" s="171"/>
      <c r="R38" s="171"/>
      <c r="S38" s="51"/>
      <c r="T38" s="171"/>
      <c r="U38" s="171"/>
      <c r="V38" s="171"/>
      <c r="W38" s="4"/>
      <c r="X38" s="171"/>
      <c r="Y38" s="171"/>
      <c r="Z38" s="171"/>
      <c r="AB38" s="171"/>
      <c r="AC38" s="171"/>
      <c r="AD38" s="171"/>
      <c r="AE38" s="4"/>
      <c r="AF38" s="171"/>
      <c r="AG38" s="171"/>
      <c r="AH38" s="171"/>
      <c r="AI38" s="4"/>
      <c r="AJ38" s="4"/>
      <c r="AL38" s="125">
        <f t="shared" si="0"/>
        <v>0</v>
      </c>
      <c r="AM38" s="125">
        <f t="shared" si="1"/>
        <v>0</v>
      </c>
      <c r="AS38" s="123"/>
      <c r="AT38" s="108"/>
      <c r="AU38" s="108"/>
      <c r="BY38" s="96"/>
    </row>
    <row r="39" spans="2:77" ht="13.95" customHeight="1" x14ac:dyDescent="0.3">
      <c r="D39" s="165"/>
      <c r="E39" s="165"/>
      <c r="F39" s="170">
        <f>Tables!$C$20</f>
        <v>8.8000000000000007</v>
      </c>
      <c r="G39" s="170"/>
      <c r="H39" s="45"/>
      <c r="J39" s="2" t="str">
        <f>Tables!$A$20</f>
        <v>(50-yr)</v>
      </c>
      <c r="K39" s="2"/>
      <c r="L39" s="181"/>
      <c r="M39" s="181"/>
      <c r="N39" s="181"/>
      <c r="P39" s="171"/>
      <c r="Q39" s="171"/>
      <c r="R39" s="171"/>
      <c r="S39" s="51"/>
      <c r="T39" s="171"/>
      <c r="U39" s="171"/>
      <c r="V39" s="171"/>
      <c r="W39" s="4"/>
      <c r="X39" s="171"/>
      <c r="Y39" s="171"/>
      <c r="Z39" s="171"/>
      <c r="AB39" s="171"/>
      <c r="AC39" s="171"/>
      <c r="AD39" s="171"/>
      <c r="AE39" s="4"/>
      <c r="AF39" s="171"/>
      <c r="AG39" s="171"/>
      <c r="AH39" s="171"/>
      <c r="AI39" s="4"/>
      <c r="AJ39" s="4"/>
      <c r="AL39" s="125">
        <f t="shared" si="0"/>
        <v>0</v>
      </c>
      <c r="AM39" s="125">
        <f t="shared" si="1"/>
        <v>0</v>
      </c>
      <c r="AU39" s="108"/>
      <c r="BY39" s="96"/>
    </row>
    <row r="40" spans="2:77" ht="13.95" customHeight="1" x14ac:dyDescent="0.3">
      <c r="D40" s="165"/>
      <c r="E40" s="165"/>
      <c r="F40" s="170">
        <f>Tables!$C$21</f>
        <v>10</v>
      </c>
      <c r="G40" s="170"/>
      <c r="H40" s="45"/>
      <c r="J40" s="2" t="str">
        <f>Tables!$A$21</f>
        <v>(100-yr)</v>
      </c>
      <c r="K40" s="2"/>
      <c r="L40" s="181"/>
      <c r="M40" s="181"/>
      <c r="N40" s="181"/>
      <c r="P40" s="171"/>
      <c r="Q40" s="171"/>
      <c r="R40" s="171"/>
      <c r="S40" s="51"/>
      <c r="T40" s="171"/>
      <c r="U40" s="171"/>
      <c r="V40" s="171"/>
      <c r="W40" s="4"/>
      <c r="X40" s="171"/>
      <c r="Y40" s="171"/>
      <c r="Z40" s="171"/>
      <c r="AB40" s="171"/>
      <c r="AC40" s="171"/>
      <c r="AD40" s="171"/>
      <c r="AE40" s="4"/>
      <c r="AF40" s="171"/>
      <c r="AG40" s="171"/>
      <c r="AH40" s="171"/>
      <c r="AI40" s="4"/>
      <c r="AJ40" s="4"/>
      <c r="AL40" s="125">
        <f t="shared" si="0"/>
        <v>0</v>
      </c>
      <c r="AM40" s="125">
        <f t="shared" si="1"/>
        <v>0</v>
      </c>
      <c r="AU40" s="108"/>
      <c r="BY40" s="96"/>
    </row>
    <row r="41" spans="2:77" ht="4.95" customHeight="1" x14ac:dyDescent="0.3">
      <c r="D41" s="146"/>
      <c r="E41" s="146"/>
      <c r="F41" s="146"/>
      <c r="G41" s="146"/>
      <c r="H41" s="146"/>
      <c r="I41" s="146"/>
      <c r="J41" s="146"/>
      <c r="K41" s="146"/>
      <c r="L41" s="146"/>
      <c r="M41" s="146"/>
      <c r="N41" s="146"/>
      <c r="O41" s="146"/>
      <c r="P41" s="146"/>
      <c r="Q41" s="146"/>
      <c r="R41" s="146"/>
      <c r="S41" s="146"/>
      <c r="T41" s="146"/>
      <c r="U41" s="146"/>
      <c r="V41" s="146"/>
      <c r="W41" s="146"/>
      <c r="X41" s="146"/>
      <c r="Y41" s="146"/>
      <c r="Z41" s="146"/>
      <c r="AA41" s="146"/>
      <c r="AB41" s="146"/>
      <c r="AC41" s="146"/>
      <c r="AD41" s="146"/>
      <c r="AE41" s="146"/>
      <c r="AF41" s="146"/>
      <c r="AG41" s="146"/>
      <c r="AH41" s="146"/>
      <c r="AI41" s="146"/>
      <c r="AJ41" s="4"/>
      <c r="AL41" s="24"/>
      <c r="AM41" s="24"/>
      <c r="AU41" s="108"/>
      <c r="BY41" s="96"/>
    </row>
    <row r="42" spans="2:77" ht="13.95" customHeight="1" x14ac:dyDescent="0.3">
      <c r="B42" s="1" t="s">
        <v>11</v>
      </c>
      <c r="C42" s="1"/>
      <c r="D42" s="1"/>
      <c r="E42" s="1"/>
      <c r="F42" s="1"/>
      <c r="G42" s="1"/>
      <c r="H42" s="1"/>
      <c r="I42" s="1"/>
      <c r="O42" s="2" t="s">
        <v>211</v>
      </c>
      <c r="P42" s="77"/>
      <c r="Q42" s="40" t="s">
        <v>213</v>
      </c>
      <c r="S42" s="77"/>
      <c r="T42" s="40" t="s">
        <v>214</v>
      </c>
      <c r="V42" s="77"/>
      <c r="W42" s="40" t="s">
        <v>215</v>
      </c>
      <c r="Y42" s="77"/>
      <c r="Z42" s="40" t="s">
        <v>216</v>
      </c>
      <c r="AL42" s="125">
        <f>IF(AND(ISBLANK(P42),ISBLANK(S42),ISBLANK(V42),ISBLANK(Y42)),1,2)</f>
        <v>1</v>
      </c>
      <c r="AV42" s="95"/>
      <c r="AW42" s="95"/>
      <c r="AX42" s="95"/>
      <c r="AY42" s="95"/>
      <c r="AZ42" s="95"/>
      <c r="BA42" s="95"/>
      <c r="BB42" s="95"/>
      <c r="BC42" s="95"/>
      <c r="BD42" s="95"/>
      <c r="BE42" s="95"/>
      <c r="BF42" s="95"/>
      <c r="BG42" s="95"/>
      <c r="BH42" s="95"/>
      <c r="BI42" s="95"/>
      <c r="BJ42" s="95"/>
      <c r="BK42" s="95"/>
      <c r="BL42" s="95"/>
      <c r="BM42" s="95"/>
      <c r="BN42" s="95"/>
      <c r="BO42" s="95"/>
      <c r="BP42" s="95"/>
      <c r="BQ42" s="95"/>
      <c r="BR42" s="95"/>
      <c r="BS42" s="95"/>
      <c r="BT42" s="95"/>
      <c r="BU42" s="95"/>
      <c r="BV42" s="95"/>
      <c r="BW42" s="95"/>
      <c r="BX42" s="95"/>
      <c r="BY42" s="96"/>
    </row>
    <row r="43" spans="2:77" s="15" customFormat="1" ht="15" hidden="1" customHeight="1" x14ac:dyDescent="0.3">
      <c r="B43" s="92"/>
      <c r="C43" s="92"/>
      <c r="D43" s="92"/>
      <c r="E43" s="92"/>
      <c r="F43" s="92"/>
      <c r="G43" s="92"/>
      <c r="H43" s="92"/>
      <c r="I43" s="92"/>
      <c r="L43" s="200">
        <f>IF(ISBLANK(L44),1,2)</f>
        <v>1</v>
      </c>
      <c r="M43" s="200"/>
      <c r="N43" s="200"/>
      <c r="P43" s="200">
        <f>IF(ISBLANK(P44),1,2)</f>
        <v>1</v>
      </c>
      <c r="Q43" s="200"/>
      <c r="R43" s="200"/>
      <c r="T43" s="200">
        <f>IF(ISBLANK(T44),1,2)</f>
        <v>1</v>
      </c>
      <c r="U43" s="200"/>
      <c r="V43" s="200"/>
      <c r="X43" s="200">
        <f>IF(ISBLANK(X44),1,2)</f>
        <v>1</v>
      </c>
      <c r="Y43" s="200"/>
      <c r="Z43" s="200"/>
      <c r="AB43" s="200">
        <f>IF(ISBLANK(AB44),1,2)</f>
        <v>1</v>
      </c>
      <c r="AC43" s="200"/>
      <c r="AD43" s="200"/>
      <c r="AR43" s="40"/>
    </row>
    <row r="44" spans="2:77" ht="13.95" customHeight="1" x14ac:dyDescent="0.3">
      <c r="I44" s="2"/>
      <c r="J44" s="2" t="s">
        <v>50</v>
      </c>
      <c r="K44" s="2"/>
      <c r="L44" s="193"/>
      <c r="M44" s="193"/>
      <c r="N44" s="193"/>
      <c r="P44" s="193"/>
      <c r="Q44" s="193"/>
      <c r="R44" s="193"/>
      <c r="S44" s="4"/>
      <c r="T44" s="193"/>
      <c r="U44" s="193"/>
      <c r="V44" s="193"/>
      <c r="W44" s="4"/>
      <c r="X44" s="193"/>
      <c r="Y44" s="193"/>
      <c r="Z44" s="193"/>
      <c r="AB44" s="193"/>
      <c r="AC44" s="193"/>
      <c r="AD44" s="193"/>
      <c r="AE44" s="4"/>
      <c r="AG44" s="4" t="s">
        <v>12</v>
      </c>
      <c r="AH44" s="4"/>
      <c r="AI44" s="4"/>
      <c r="AJ44" s="4"/>
      <c r="AV44" s="36"/>
      <c r="AW44" s="36"/>
      <c r="AX44" s="36"/>
      <c r="AY44" s="36"/>
      <c r="AZ44" s="36"/>
      <c r="BA44" s="36"/>
      <c r="BB44" s="36"/>
      <c r="BC44" s="36"/>
      <c r="BD44" s="36"/>
      <c r="BE44" s="36"/>
      <c r="BF44" s="36"/>
      <c r="BG44" s="36"/>
      <c r="BH44" s="36"/>
      <c r="BI44" s="36"/>
      <c r="BJ44" s="36"/>
      <c r="BK44" s="36"/>
      <c r="BL44" s="36"/>
      <c r="BM44" s="36"/>
      <c r="BN44" s="36"/>
      <c r="BO44" s="36"/>
      <c r="BP44" s="36"/>
      <c r="BQ44" s="36"/>
      <c r="BR44" s="36"/>
      <c r="BS44" s="36"/>
      <c r="BT44" s="36"/>
      <c r="BU44" s="36"/>
      <c r="BV44" s="36"/>
      <c r="BW44" s="36"/>
      <c r="BX44" s="36"/>
      <c r="BY44" s="96"/>
    </row>
    <row r="45" spans="2:77" ht="13.95" customHeight="1" x14ac:dyDescent="0.3">
      <c r="I45" s="2"/>
      <c r="J45" s="2" t="s">
        <v>139</v>
      </c>
      <c r="K45" s="2"/>
      <c r="L45" s="181"/>
      <c r="M45" s="181"/>
      <c r="N45" s="181"/>
      <c r="P45" s="171"/>
      <c r="Q45" s="171"/>
      <c r="R45" s="171"/>
      <c r="S45" s="4"/>
      <c r="T45" s="171"/>
      <c r="U45" s="171"/>
      <c r="V45" s="171"/>
      <c r="W45" s="4"/>
      <c r="X45" s="171"/>
      <c r="Y45" s="171"/>
      <c r="Z45" s="171"/>
      <c r="AB45" s="171"/>
      <c r="AC45" s="171"/>
      <c r="AD45" s="171"/>
      <c r="AE45" s="4"/>
      <c r="AF45" s="181"/>
      <c r="AG45" s="181"/>
      <c r="AH45" s="181"/>
      <c r="AI45" s="4"/>
      <c r="AJ45" s="4"/>
      <c r="AV45" s="36"/>
      <c r="AW45" s="36"/>
      <c r="AX45" s="36"/>
      <c r="AY45" s="36"/>
      <c r="AZ45" s="36"/>
      <c r="BA45" s="36"/>
      <c r="BB45" s="36"/>
      <c r="BC45" s="36"/>
      <c r="BD45" s="36"/>
      <c r="BE45" s="36"/>
      <c r="BF45" s="36"/>
      <c r="BG45" s="36"/>
      <c r="BH45" s="36"/>
      <c r="BI45" s="36"/>
      <c r="BJ45" s="36"/>
      <c r="BK45" s="36"/>
      <c r="BL45" s="36"/>
      <c r="BM45" s="36"/>
      <c r="BN45" s="36"/>
      <c r="BO45" s="36"/>
      <c r="BP45" s="36"/>
      <c r="BQ45" s="36"/>
      <c r="BR45" s="36"/>
      <c r="BS45" s="36"/>
      <c r="BT45" s="36"/>
      <c r="BU45" s="36"/>
      <c r="BV45" s="36"/>
      <c r="BW45" s="36"/>
      <c r="BX45" s="36"/>
      <c r="BY45" s="202"/>
    </row>
    <row r="46" spans="2:77" ht="13.95" customHeight="1" x14ac:dyDescent="0.3">
      <c r="I46" s="2"/>
      <c r="J46" s="2" t="s">
        <v>4</v>
      </c>
      <c r="K46" s="2"/>
      <c r="L46" s="201"/>
      <c r="M46" s="201"/>
      <c r="N46" s="201"/>
      <c r="P46" s="192"/>
      <c r="Q46" s="192"/>
      <c r="R46" s="192"/>
      <c r="S46" s="4"/>
      <c r="T46" s="192"/>
      <c r="U46" s="192"/>
      <c r="V46" s="192"/>
      <c r="W46" s="4"/>
      <c r="X46" s="192"/>
      <c r="Y46" s="192"/>
      <c r="Z46" s="192"/>
      <c r="AB46" s="192"/>
      <c r="AC46" s="192"/>
      <c r="AD46" s="192"/>
      <c r="AE46" s="4"/>
      <c r="AF46" s="192"/>
      <c r="AG46" s="192"/>
      <c r="AH46" s="192"/>
      <c r="AI46" s="4"/>
      <c r="AJ46" s="4"/>
      <c r="AV46" s="36"/>
      <c r="AW46" s="36"/>
      <c r="AX46" s="36"/>
      <c r="AY46" s="36"/>
      <c r="AZ46" s="36"/>
      <c r="BA46" s="36"/>
      <c r="BB46" s="36"/>
      <c r="BC46" s="36"/>
      <c r="BD46" s="36"/>
      <c r="BE46" s="36"/>
      <c r="BF46" s="36"/>
      <c r="BG46" s="36"/>
      <c r="BH46" s="36"/>
      <c r="BI46" s="36"/>
      <c r="BJ46" s="36"/>
      <c r="BK46" s="36"/>
      <c r="BL46" s="36"/>
      <c r="BM46" s="36"/>
      <c r="BN46" s="36"/>
      <c r="BO46" s="36"/>
      <c r="BP46" s="36"/>
      <c r="BQ46" s="36"/>
      <c r="BR46" s="36"/>
      <c r="BS46" s="36"/>
      <c r="BT46" s="36"/>
      <c r="BU46" s="36"/>
      <c r="BV46" s="36"/>
      <c r="BW46" s="36"/>
      <c r="BX46" s="36"/>
      <c r="BY46" s="202"/>
    </row>
    <row r="47" spans="2:77" ht="13.95" customHeight="1" x14ac:dyDescent="0.3">
      <c r="I47" s="2"/>
      <c r="J47" s="2" t="s">
        <v>56</v>
      </c>
      <c r="K47" s="2"/>
      <c r="L47" s="185"/>
      <c r="M47" s="185"/>
      <c r="N47" s="185"/>
      <c r="P47" s="188"/>
      <c r="Q47" s="188"/>
      <c r="R47" s="188"/>
      <c r="S47" s="4"/>
      <c r="T47" s="188"/>
      <c r="U47" s="188"/>
      <c r="V47" s="188"/>
      <c r="W47" s="4"/>
      <c r="X47" s="188"/>
      <c r="Y47" s="188"/>
      <c r="Z47" s="188"/>
      <c r="AB47" s="188"/>
      <c r="AC47" s="188"/>
      <c r="AD47" s="188"/>
      <c r="AE47" s="4"/>
      <c r="AF47" s="188"/>
      <c r="AG47" s="188"/>
      <c r="AH47" s="188"/>
      <c r="AI47" s="4"/>
      <c r="AJ47" s="4"/>
      <c r="AL47" s="128">
        <f>SUM(AL48:AL53)</f>
        <v>0</v>
      </c>
      <c r="AM47" s="125">
        <f>SUM(AM48:AM53)</f>
        <v>0</v>
      </c>
      <c r="AN47" s="15" t="s">
        <v>12</v>
      </c>
      <c r="AT47" s="108"/>
      <c r="AU47" s="108"/>
      <c r="AV47" s="36"/>
      <c r="AW47" s="36"/>
      <c r="AX47" s="36"/>
      <c r="AY47" s="36"/>
      <c r="AZ47" s="36"/>
      <c r="BA47" s="36"/>
      <c r="BB47" s="36"/>
      <c r="BC47" s="36"/>
      <c r="BD47" s="36"/>
      <c r="BE47" s="36"/>
      <c r="BF47" s="36"/>
      <c r="BG47" s="36"/>
      <c r="BH47" s="36"/>
      <c r="BI47" s="36"/>
      <c r="BJ47" s="36"/>
      <c r="BK47" s="36"/>
      <c r="BL47" s="36"/>
      <c r="BM47" s="36"/>
      <c r="BN47" s="36"/>
      <c r="BO47" s="36"/>
      <c r="BP47" s="36"/>
      <c r="BQ47" s="36"/>
      <c r="BR47" s="36"/>
      <c r="BS47" s="36"/>
      <c r="BT47" s="36"/>
      <c r="BU47" s="36"/>
      <c r="BV47" s="36"/>
      <c r="BW47" s="36"/>
      <c r="BX47" s="36"/>
      <c r="BY47" s="37"/>
    </row>
    <row r="48" spans="2:77" ht="13.95" customHeight="1" x14ac:dyDescent="0.3">
      <c r="D48" s="165" t="s">
        <v>413</v>
      </c>
      <c r="E48" s="165"/>
      <c r="F48" s="170">
        <f>Tables!$C$16</f>
        <v>4.24</v>
      </c>
      <c r="G48" s="170"/>
      <c r="H48" s="45"/>
      <c r="J48" s="2" t="str">
        <f>Tables!$A$16</f>
        <v>(2-yr)</v>
      </c>
      <c r="K48" s="2"/>
      <c r="L48" s="181"/>
      <c r="M48" s="181"/>
      <c r="N48" s="181"/>
      <c r="P48" s="181"/>
      <c r="Q48" s="181"/>
      <c r="R48" s="181"/>
      <c r="S48" s="4"/>
      <c r="T48" s="181"/>
      <c r="U48" s="181"/>
      <c r="V48" s="181"/>
      <c r="W48" s="4"/>
      <c r="X48" s="181"/>
      <c r="Y48" s="181"/>
      <c r="Z48" s="181"/>
      <c r="AB48" s="181"/>
      <c r="AC48" s="181"/>
      <c r="AD48" s="181"/>
      <c r="AE48" s="4"/>
      <c r="AF48" s="181"/>
      <c r="AG48" s="181"/>
      <c r="AH48" s="181"/>
      <c r="AI48" s="4"/>
      <c r="AJ48" s="4"/>
      <c r="AL48" s="125">
        <f t="shared" ref="AL48:AL53" si="2">IF(AF48=0,0,1)</f>
        <v>0</v>
      </c>
      <c r="AM48" s="125">
        <f t="shared" ref="AM48:AM53" si="3">IF(ISBLANK(AF48),0,1)</f>
        <v>0</v>
      </c>
      <c r="AT48" s="108"/>
      <c r="AU48" s="108"/>
      <c r="AV48" s="36"/>
      <c r="AW48" s="36"/>
      <c r="AX48" s="36"/>
      <c r="AY48" s="36"/>
      <c r="AZ48" s="36"/>
      <c r="BA48" s="36"/>
      <c r="BB48" s="36"/>
      <c r="BC48" s="36"/>
      <c r="BD48" s="36"/>
      <c r="BE48" s="36"/>
      <c r="BF48" s="36"/>
      <c r="BG48" s="36"/>
      <c r="BH48" s="36"/>
      <c r="BI48" s="36"/>
      <c r="BJ48" s="36"/>
      <c r="BK48" s="36"/>
      <c r="BL48" s="36"/>
      <c r="BM48" s="36"/>
      <c r="BN48" s="36"/>
      <c r="BO48" s="36"/>
      <c r="BP48" s="36"/>
      <c r="BQ48" s="36"/>
      <c r="BR48" s="36"/>
      <c r="BS48" s="36"/>
      <c r="BT48" s="36"/>
      <c r="BU48" s="36"/>
      <c r="BV48" s="36"/>
      <c r="BW48" s="36"/>
      <c r="BX48" s="36"/>
      <c r="BY48" s="37"/>
    </row>
    <row r="49" spans="2:77" ht="13.95" customHeight="1" x14ac:dyDescent="0.3">
      <c r="D49" s="165"/>
      <c r="E49" s="165"/>
      <c r="F49" s="170">
        <f>Tables!$C$17</f>
        <v>5.3</v>
      </c>
      <c r="G49" s="170"/>
      <c r="H49" s="45"/>
      <c r="J49" s="2" t="str">
        <f>Tables!$A$17</f>
        <v>(5-yr)</v>
      </c>
      <c r="K49" s="2"/>
      <c r="L49" s="181"/>
      <c r="M49" s="181"/>
      <c r="N49" s="181"/>
      <c r="P49" s="171"/>
      <c r="Q49" s="171"/>
      <c r="R49" s="171"/>
      <c r="S49" s="4"/>
      <c r="T49" s="171"/>
      <c r="U49" s="171"/>
      <c r="V49" s="171"/>
      <c r="W49" s="4"/>
      <c r="X49" s="171"/>
      <c r="Y49" s="171"/>
      <c r="Z49" s="171"/>
      <c r="AB49" s="171"/>
      <c r="AC49" s="171"/>
      <c r="AD49" s="171"/>
      <c r="AE49" s="4"/>
      <c r="AF49" s="171"/>
      <c r="AG49" s="171"/>
      <c r="AH49" s="171"/>
      <c r="AI49" s="4"/>
      <c r="AJ49" s="4"/>
      <c r="AL49" s="125">
        <f t="shared" si="2"/>
        <v>0</v>
      </c>
      <c r="AM49" s="125">
        <f t="shared" si="3"/>
        <v>0</v>
      </c>
      <c r="AT49" s="108"/>
      <c r="AU49" s="108"/>
      <c r="AV49" s="36"/>
      <c r="AW49" s="36"/>
      <c r="AX49" s="36"/>
      <c r="AY49" s="36"/>
      <c r="AZ49" s="36"/>
      <c r="BA49" s="36"/>
      <c r="BB49" s="36"/>
      <c r="BC49" s="36"/>
      <c r="BD49" s="36"/>
      <c r="BE49" s="36"/>
      <c r="BF49" s="36"/>
      <c r="BG49" s="36"/>
      <c r="BH49" s="36"/>
      <c r="BI49" s="36"/>
      <c r="BJ49" s="36"/>
      <c r="BK49" s="36"/>
      <c r="BL49" s="36"/>
      <c r="BM49" s="36"/>
      <c r="BN49" s="36"/>
      <c r="BO49" s="36"/>
      <c r="BP49" s="36"/>
      <c r="BQ49" s="36"/>
      <c r="BR49" s="36"/>
      <c r="BS49" s="36"/>
      <c r="BT49" s="36"/>
      <c r="BU49" s="36"/>
      <c r="BV49" s="36"/>
      <c r="BW49" s="36"/>
      <c r="BX49" s="36"/>
      <c r="BY49" s="37"/>
    </row>
    <row r="50" spans="2:77" ht="13.95" customHeight="1" x14ac:dyDescent="0.3">
      <c r="D50" s="165"/>
      <c r="E50" s="165"/>
      <c r="F50" s="170">
        <f>Tables!$C$18</f>
        <v>6.24</v>
      </c>
      <c r="G50" s="170"/>
      <c r="H50" s="45"/>
      <c r="J50" s="2" t="str">
        <f>Tables!$A$18</f>
        <v>(10-yr)</v>
      </c>
      <c r="K50" s="2"/>
      <c r="L50" s="181"/>
      <c r="M50" s="181"/>
      <c r="N50" s="181"/>
      <c r="P50" s="171"/>
      <c r="Q50" s="171"/>
      <c r="R50" s="171"/>
      <c r="S50" s="4"/>
      <c r="T50" s="171"/>
      <c r="U50" s="171"/>
      <c r="V50" s="171"/>
      <c r="W50" s="4"/>
      <c r="X50" s="171"/>
      <c r="Y50" s="171"/>
      <c r="Z50" s="171"/>
      <c r="AB50" s="171"/>
      <c r="AC50" s="171"/>
      <c r="AD50" s="171"/>
      <c r="AE50" s="4"/>
      <c r="AF50" s="171"/>
      <c r="AG50" s="171"/>
      <c r="AH50" s="171"/>
      <c r="AI50" s="4"/>
      <c r="AJ50" s="4"/>
      <c r="AL50" s="125">
        <f t="shared" si="2"/>
        <v>0</v>
      </c>
      <c r="AM50" s="125">
        <f t="shared" si="3"/>
        <v>0</v>
      </c>
      <c r="AT50" s="108"/>
      <c r="AU50" s="108"/>
      <c r="BY50" s="37"/>
    </row>
    <row r="51" spans="2:77" ht="13.95" customHeight="1" x14ac:dyDescent="0.3">
      <c r="D51" s="165"/>
      <c r="E51" s="165"/>
      <c r="F51" s="170">
        <f>Tables!$C$19</f>
        <v>7.64</v>
      </c>
      <c r="G51" s="170"/>
      <c r="H51" s="45"/>
      <c r="J51" s="2" t="str">
        <f>Tables!$A$19</f>
        <v>(25-yr)</v>
      </c>
      <c r="K51" s="2"/>
      <c r="L51" s="181"/>
      <c r="M51" s="181"/>
      <c r="N51" s="181"/>
      <c r="P51" s="171"/>
      <c r="Q51" s="171"/>
      <c r="R51" s="171"/>
      <c r="S51" s="4"/>
      <c r="T51" s="171"/>
      <c r="U51" s="171"/>
      <c r="V51" s="171"/>
      <c r="W51" s="4"/>
      <c r="X51" s="171"/>
      <c r="Y51" s="171"/>
      <c r="Z51" s="171"/>
      <c r="AB51" s="171"/>
      <c r="AC51" s="171"/>
      <c r="AD51" s="171"/>
      <c r="AE51" s="4"/>
      <c r="AF51" s="171"/>
      <c r="AG51" s="171"/>
      <c r="AH51" s="171"/>
      <c r="AI51" s="4"/>
      <c r="AJ51" s="4"/>
      <c r="AL51" s="125">
        <f t="shared" si="2"/>
        <v>0</v>
      </c>
      <c r="AM51" s="125">
        <f t="shared" si="3"/>
        <v>0</v>
      </c>
      <c r="AT51" s="108"/>
      <c r="AU51" s="108"/>
      <c r="AV51" s="36"/>
      <c r="AW51" s="36"/>
      <c r="AX51" s="36"/>
      <c r="AY51" s="36"/>
      <c r="AZ51" s="36"/>
      <c r="BA51" s="36"/>
      <c r="BB51" s="36"/>
      <c r="BC51" s="36"/>
      <c r="BD51" s="36"/>
      <c r="BE51" s="36"/>
      <c r="BF51" s="36"/>
      <c r="BG51" s="36"/>
      <c r="BH51" s="36"/>
      <c r="BI51" s="36"/>
      <c r="BJ51" s="36"/>
      <c r="BK51" s="36"/>
      <c r="BL51" s="36"/>
      <c r="BM51" s="36"/>
      <c r="BN51" s="36"/>
      <c r="BO51" s="36"/>
      <c r="BP51" s="36"/>
      <c r="BQ51" s="36"/>
      <c r="BR51" s="36"/>
      <c r="BS51" s="36"/>
      <c r="BT51" s="36"/>
      <c r="BU51" s="36"/>
      <c r="BV51" s="36"/>
      <c r="BW51" s="36"/>
      <c r="BX51" s="36"/>
      <c r="BY51" s="37"/>
    </row>
    <row r="52" spans="2:77" ht="13.95" customHeight="1" x14ac:dyDescent="0.3">
      <c r="D52" s="165"/>
      <c r="E52" s="165"/>
      <c r="F52" s="170">
        <f>Tables!$C$20</f>
        <v>8.8000000000000007</v>
      </c>
      <c r="G52" s="170"/>
      <c r="H52" s="45"/>
      <c r="J52" s="2" t="str">
        <f>Tables!$A$20</f>
        <v>(50-yr)</v>
      </c>
      <c r="K52" s="2"/>
      <c r="L52" s="181"/>
      <c r="M52" s="181"/>
      <c r="N52" s="181"/>
      <c r="P52" s="171"/>
      <c r="Q52" s="171"/>
      <c r="R52" s="171"/>
      <c r="S52" s="4"/>
      <c r="T52" s="171"/>
      <c r="U52" s="171"/>
      <c r="V52" s="171"/>
      <c r="W52" s="4"/>
      <c r="X52" s="171"/>
      <c r="Y52" s="171"/>
      <c r="Z52" s="171"/>
      <c r="AB52" s="171"/>
      <c r="AC52" s="171"/>
      <c r="AD52" s="171"/>
      <c r="AE52" s="4"/>
      <c r="AF52" s="171"/>
      <c r="AG52" s="171"/>
      <c r="AH52" s="171"/>
      <c r="AI52" s="4"/>
      <c r="AJ52" s="4"/>
      <c r="AL52" s="125">
        <f t="shared" si="2"/>
        <v>0</v>
      </c>
      <c r="AM52" s="125">
        <f t="shared" si="3"/>
        <v>0</v>
      </c>
      <c r="AT52" s="108"/>
      <c r="AU52" s="108"/>
      <c r="AV52" s="36"/>
      <c r="AW52" s="36"/>
      <c r="AX52" s="36"/>
      <c r="AY52" s="36"/>
      <c r="AZ52" s="36"/>
      <c r="BA52" s="36"/>
      <c r="BB52" s="36"/>
      <c r="BC52" s="36"/>
      <c r="BD52" s="36"/>
      <c r="BE52" s="36"/>
      <c r="BF52" s="36"/>
      <c r="BG52" s="36"/>
      <c r="BH52" s="36"/>
      <c r="BI52" s="36"/>
      <c r="BJ52" s="36"/>
      <c r="BK52" s="36"/>
      <c r="BL52" s="36"/>
      <c r="BM52" s="36"/>
      <c r="BN52" s="36"/>
      <c r="BO52" s="36"/>
      <c r="BP52" s="36"/>
      <c r="BQ52" s="36"/>
      <c r="BR52" s="36"/>
      <c r="BS52" s="36"/>
      <c r="BT52" s="36"/>
      <c r="BU52" s="36"/>
      <c r="BV52" s="36"/>
      <c r="BW52" s="36"/>
      <c r="BX52" s="36"/>
      <c r="BY52" s="96"/>
    </row>
    <row r="53" spans="2:77" ht="13.95" customHeight="1" x14ac:dyDescent="0.3">
      <c r="D53" s="165"/>
      <c r="E53" s="165"/>
      <c r="F53" s="170">
        <f>Tables!$C$21</f>
        <v>10</v>
      </c>
      <c r="G53" s="170"/>
      <c r="H53" s="45"/>
      <c r="J53" s="2" t="str">
        <f>Tables!$A$21</f>
        <v>(100-yr)</v>
      </c>
      <c r="K53" s="2"/>
      <c r="L53" s="181"/>
      <c r="M53" s="181"/>
      <c r="N53" s="181"/>
      <c r="P53" s="171"/>
      <c r="Q53" s="171"/>
      <c r="R53" s="171"/>
      <c r="S53" s="4"/>
      <c r="T53" s="171"/>
      <c r="U53" s="171"/>
      <c r="V53" s="171"/>
      <c r="W53" s="4"/>
      <c r="X53" s="171"/>
      <c r="Y53" s="171"/>
      <c r="Z53" s="171"/>
      <c r="AB53" s="171"/>
      <c r="AC53" s="171"/>
      <c r="AD53" s="171"/>
      <c r="AE53" s="4"/>
      <c r="AF53" s="171"/>
      <c r="AG53" s="171"/>
      <c r="AH53" s="171"/>
      <c r="AI53" s="4"/>
      <c r="AJ53" s="4"/>
      <c r="AL53" s="125">
        <f t="shared" si="2"/>
        <v>0</v>
      </c>
      <c r="AM53" s="125">
        <f t="shared" si="3"/>
        <v>0</v>
      </c>
      <c r="AT53" s="108"/>
      <c r="AU53" s="108"/>
    </row>
    <row r="54" spans="2:77" ht="14.55" customHeight="1" x14ac:dyDescent="0.3">
      <c r="AK54" s="45"/>
      <c r="AT54" s="108"/>
      <c r="AU54" s="108"/>
    </row>
    <row r="55" spans="2:77" ht="14.55" customHeight="1" x14ac:dyDescent="0.3">
      <c r="J55" s="2" t="s">
        <v>414</v>
      </c>
      <c r="K55" s="77"/>
      <c r="L55" s="40" t="s">
        <v>126</v>
      </c>
      <c r="N55" s="77"/>
      <c r="O55" s="40" t="s">
        <v>127</v>
      </c>
      <c r="V55" s="2" t="s">
        <v>415</v>
      </c>
      <c r="W55" s="77"/>
      <c r="X55" s="40" t="s">
        <v>126</v>
      </c>
      <c r="Z55" s="77"/>
      <c r="AA55" s="40" t="s">
        <v>127</v>
      </c>
      <c r="AL55" s="125">
        <f>IF(AND(ISBLANK(K55),ISBLANK(N55)),1,2)</f>
        <v>1</v>
      </c>
      <c r="AM55" s="125">
        <f>IF(ISBLANK(K55),1,2)</f>
        <v>1</v>
      </c>
      <c r="AN55" s="125">
        <f>IF(AND(ISBLANK(W55),ISBLANK(Z55)),1,2)</f>
        <v>1</v>
      </c>
      <c r="AO55" s="125">
        <f>IF(ISBLANK(W55),1,2)</f>
        <v>1</v>
      </c>
      <c r="AP55" s="24"/>
      <c r="AT55" s="108"/>
      <c r="AU55" s="108"/>
    </row>
    <row r="56" spans="2:77" ht="14.55" customHeight="1" x14ac:dyDescent="0.3">
      <c r="AL56" s="24"/>
      <c r="AM56" s="24"/>
      <c r="AN56" s="24"/>
      <c r="AO56" s="24"/>
      <c r="AP56" s="24"/>
      <c r="AT56" s="108"/>
      <c r="AU56" s="108"/>
    </row>
    <row r="57" spans="2:77" ht="14.55" customHeight="1" x14ac:dyDescent="0.3">
      <c r="B57" s="203">
        <f>Tables!$C$13</f>
        <v>45566</v>
      </c>
      <c r="C57" s="203"/>
      <c r="D57" s="203"/>
      <c r="E57" s="203"/>
      <c r="F57" s="203"/>
      <c r="G57" s="203"/>
      <c r="H57" s="203"/>
      <c r="R57" s="191" t="s">
        <v>340</v>
      </c>
      <c r="S57" s="191"/>
      <c r="T57" s="191"/>
      <c r="U57" s="191"/>
      <c r="AK57" s="45"/>
    </row>
    <row r="58" spans="2:77" ht="15" customHeight="1" x14ac:dyDescent="0.3">
      <c r="C58" s="2" t="s">
        <v>1</v>
      </c>
      <c r="D58" s="167">
        <f>IF(ISBLANK($E$13),0,$E$13)</f>
        <v>0</v>
      </c>
      <c r="E58" s="167"/>
      <c r="F58" s="167"/>
      <c r="G58" s="167"/>
      <c r="H58" s="167"/>
      <c r="I58" s="167"/>
      <c r="J58" s="167"/>
      <c r="K58" s="167"/>
      <c r="L58" s="167"/>
      <c r="M58" s="167"/>
      <c r="N58" s="167"/>
      <c r="O58" s="167"/>
      <c r="P58" s="167"/>
      <c r="Q58" s="167"/>
      <c r="R58" s="167"/>
      <c r="S58" s="167"/>
      <c r="T58" s="167"/>
      <c r="U58" s="167"/>
      <c r="V58" s="167"/>
      <c r="W58" s="167"/>
      <c r="X58" s="167"/>
      <c r="Y58" s="167"/>
      <c r="AD58" s="2" t="s">
        <v>20</v>
      </c>
      <c r="AE58" s="168">
        <f>IF(ISBLANK($AE$13),0,$AE$13)</f>
        <v>0</v>
      </c>
      <c r="AF58" s="168"/>
      <c r="AG58" s="168"/>
      <c r="AH58" s="168"/>
      <c r="AI58" s="168"/>
      <c r="AJ58" s="168"/>
      <c r="AT58" s="25"/>
      <c r="AU58" s="25"/>
      <c r="AV58" s="36"/>
      <c r="AW58" s="36"/>
      <c r="AX58" s="36"/>
      <c r="AY58" s="36"/>
      <c r="AZ58" s="36"/>
      <c r="BA58" s="36"/>
      <c r="BB58" s="36"/>
      <c r="BC58" s="36"/>
      <c r="BD58" s="36"/>
      <c r="BE58" s="36"/>
      <c r="BF58" s="36"/>
      <c r="BG58" s="36"/>
      <c r="BH58" s="36"/>
      <c r="BI58" s="36"/>
      <c r="BJ58" s="36"/>
      <c r="BK58" s="36"/>
      <c r="BL58" s="36"/>
      <c r="BM58" s="36"/>
      <c r="BN58" s="36"/>
      <c r="BO58" s="36"/>
      <c r="BP58" s="36"/>
      <c r="BQ58" s="36"/>
      <c r="BR58" s="36"/>
      <c r="BS58" s="36"/>
      <c r="BT58" s="36"/>
      <c r="BU58" s="36"/>
      <c r="BV58" s="36"/>
      <c r="BW58" s="36"/>
      <c r="BX58" s="36"/>
      <c r="BY58" s="37"/>
    </row>
    <row r="59" spans="2:77" ht="15" customHeight="1" x14ac:dyDescent="0.3">
      <c r="B59" s="2"/>
      <c r="C59" s="2"/>
      <c r="D59" s="2"/>
      <c r="E59" s="2"/>
      <c r="F59" s="2"/>
      <c r="G59" s="2"/>
      <c r="H59" s="2"/>
      <c r="I59" s="2"/>
      <c r="J59" s="2"/>
      <c r="K59" s="2"/>
      <c r="L59" s="2"/>
      <c r="M59" s="2"/>
      <c r="N59" s="2"/>
      <c r="O59" s="2"/>
      <c r="P59" s="2"/>
      <c r="Q59" s="2"/>
      <c r="R59" s="2"/>
      <c r="S59" s="2"/>
      <c r="T59" s="2"/>
      <c r="U59" s="2"/>
      <c r="V59" s="2"/>
      <c r="W59" s="2"/>
      <c r="X59" s="2"/>
      <c r="Y59" s="2"/>
      <c r="Z59" s="2"/>
      <c r="AD59" s="2" t="s">
        <v>34</v>
      </c>
      <c r="AE59" s="169">
        <f>IF(ISBLANK($AE$14),0,$AE$14)</f>
        <v>0</v>
      </c>
      <c r="AF59" s="169"/>
      <c r="AG59" s="169"/>
      <c r="AH59" s="169"/>
      <c r="AI59" s="169"/>
      <c r="AJ59" s="169"/>
      <c r="AK59" s="2"/>
      <c r="AL59" s="91"/>
      <c r="AM59" s="91"/>
      <c r="AN59" s="91"/>
      <c r="AO59" s="91"/>
      <c r="AP59" s="91"/>
      <c r="AQ59" s="91"/>
      <c r="AR59" s="2"/>
      <c r="AV59" s="36"/>
      <c r="AW59" s="36"/>
      <c r="AX59" s="36"/>
      <c r="AY59" s="36"/>
      <c r="AZ59" s="36"/>
      <c r="BA59" s="36"/>
      <c r="BB59" s="36"/>
      <c r="BC59" s="36"/>
      <c r="BD59" s="36"/>
      <c r="BE59" s="36"/>
      <c r="BF59" s="36"/>
      <c r="BG59" s="36"/>
      <c r="BH59" s="36"/>
      <c r="BI59" s="36"/>
      <c r="BJ59" s="36"/>
      <c r="BK59" s="36"/>
      <c r="BL59" s="36"/>
      <c r="BM59" s="36"/>
      <c r="BN59" s="36"/>
      <c r="BO59" s="36"/>
      <c r="BP59" s="36"/>
      <c r="BQ59" s="36"/>
      <c r="BR59" s="36"/>
      <c r="BS59" s="36"/>
      <c r="BT59" s="36"/>
      <c r="BU59" s="36"/>
      <c r="BV59" s="36"/>
      <c r="BW59" s="36"/>
      <c r="BX59" s="36"/>
      <c r="BY59" s="37"/>
    </row>
    <row r="60" spans="2:77" ht="15" customHeight="1" x14ac:dyDescent="0.3">
      <c r="B60" s="1" t="s">
        <v>209</v>
      </c>
      <c r="C60" s="1"/>
      <c r="D60" s="1"/>
      <c r="E60" s="1"/>
      <c r="F60" s="1"/>
      <c r="G60" s="1"/>
      <c r="H60" s="1"/>
      <c r="K60" s="2"/>
      <c r="L60" s="2"/>
      <c r="M60" s="2"/>
      <c r="N60" s="2"/>
      <c r="O60" s="2"/>
      <c r="P60" s="2"/>
      <c r="Q60" s="2"/>
      <c r="R60" s="2"/>
      <c r="S60" s="2"/>
      <c r="T60" s="2"/>
      <c r="U60" s="2"/>
      <c r="V60" s="2"/>
      <c r="W60" s="2"/>
      <c r="X60" s="2"/>
      <c r="Y60" s="2"/>
      <c r="Z60" s="2"/>
      <c r="AA60" s="2"/>
      <c r="AB60" s="2"/>
      <c r="AF60" s="2"/>
      <c r="AG60" s="2"/>
      <c r="AH60" s="2"/>
      <c r="AI60" s="2"/>
      <c r="AJ60" s="2"/>
      <c r="AK60" s="2"/>
      <c r="AL60" s="91"/>
      <c r="AM60" s="91"/>
      <c r="AN60" s="91"/>
      <c r="AO60" s="91"/>
      <c r="AP60" s="91"/>
      <c r="AQ60" s="91"/>
      <c r="AR60" s="2"/>
      <c r="AV60" s="36"/>
      <c r="AW60" s="36"/>
      <c r="AX60" s="36"/>
      <c r="AY60" s="36"/>
      <c r="AZ60" s="36"/>
      <c r="BA60" s="36"/>
      <c r="BB60" s="36"/>
      <c r="BC60" s="36"/>
      <c r="BD60" s="36"/>
      <c r="BE60" s="36"/>
      <c r="BF60" s="36"/>
      <c r="BG60" s="36"/>
      <c r="BH60" s="36"/>
      <c r="BI60" s="36"/>
      <c r="BJ60" s="36"/>
      <c r="BK60" s="36"/>
      <c r="BL60" s="36"/>
      <c r="BM60" s="36"/>
      <c r="BN60" s="36"/>
      <c r="BO60" s="36"/>
      <c r="BP60" s="36"/>
      <c r="BQ60" s="36"/>
      <c r="BR60" s="36"/>
      <c r="BS60" s="36"/>
      <c r="BT60" s="36"/>
      <c r="BU60" s="36"/>
      <c r="BV60" s="36"/>
      <c r="BW60" s="36"/>
      <c r="BX60" s="36"/>
      <c r="BY60" s="37"/>
    </row>
    <row r="61" spans="2:77" ht="4.95" customHeight="1" x14ac:dyDescent="0.3">
      <c r="AK61" s="2"/>
      <c r="AN61" s="91"/>
      <c r="AO61" s="91"/>
      <c r="AP61" s="91"/>
      <c r="AQ61" s="91"/>
      <c r="AR61" s="2"/>
      <c r="AV61" s="36"/>
      <c r="AW61" s="36"/>
      <c r="AX61" s="36"/>
      <c r="AY61" s="36"/>
      <c r="AZ61" s="36"/>
      <c r="BA61" s="36"/>
      <c r="BB61" s="36"/>
      <c r="BC61" s="36"/>
      <c r="BD61" s="36"/>
      <c r="BE61" s="36"/>
      <c r="BF61" s="36"/>
      <c r="BG61" s="36"/>
      <c r="BH61" s="36"/>
      <c r="BI61" s="36"/>
      <c r="BJ61" s="36"/>
      <c r="BK61" s="36"/>
      <c r="BL61" s="36"/>
      <c r="BM61" s="36"/>
      <c r="BN61" s="36"/>
      <c r="BO61" s="36"/>
      <c r="BP61" s="36"/>
      <c r="BQ61" s="36"/>
      <c r="BR61" s="36"/>
      <c r="BS61" s="36"/>
      <c r="BT61" s="36"/>
      <c r="BU61" s="36"/>
      <c r="BV61" s="36"/>
      <c r="BW61" s="36"/>
      <c r="BX61" s="36"/>
      <c r="BY61" s="37"/>
    </row>
    <row r="62" spans="2:77" ht="15" customHeight="1" x14ac:dyDescent="0.3">
      <c r="H62" s="2" t="s">
        <v>210</v>
      </c>
      <c r="J62" s="77"/>
      <c r="K62" s="40" t="s">
        <v>225</v>
      </c>
      <c r="P62" s="77"/>
      <c r="Q62" s="40" t="s">
        <v>212</v>
      </c>
      <c r="AK62" s="2"/>
      <c r="AL62" s="125">
        <f>IF(AND(ISBLANK(J62),ISBLANK(P62)),1,2)</f>
        <v>1</v>
      </c>
      <c r="AM62" s="125">
        <f>IF(ISBLANK(P62),1,2)</f>
        <v>1</v>
      </c>
      <c r="AN62" s="91"/>
      <c r="AO62" s="91"/>
      <c r="AP62" s="91"/>
      <c r="AQ62" s="91"/>
      <c r="AR62" s="2"/>
      <c r="AV62" s="36"/>
      <c r="AW62" s="36"/>
      <c r="AX62" s="36"/>
      <c r="AY62" s="36"/>
      <c r="AZ62" s="36"/>
      <c r="BA62" s="36"/>
      <c r="BB62" s="36"/>
      <c r="BC62" s="36"/>
      <c r="BD62" s="36"/>
      <c r="BE62" s="36"/>
      <c r="BF62" s="36"/>
      <c r="BG62" s="36"/>
      <c r="BH62" s="36"/>
      <c r="BI62" s="36"/>
      <c r="BJ62" s="36"/>
      <c r="BK62" s="36"/>
      <c r="BL62" s="36"/>
      <c r="BM62" s="36"/>
      <c r="BN62" s="36"/>
      <c r="BO62" s="36"/>
      <c r="BP62" s="36"/>
      <c r="BQ62" s="36"/>
      <c r="BR62" s="36"/>
      <c r="BS62" s="36"/>
      <c r="BT62" s="36"/>
      <c r="BU62" s="36"/>
      <c r="BV62" s="36"/>
      <c r="BW62" s="36"/>
      <c r="BX62" s="36"/>
      <c r="BY62" s="37"/>
    </row>
    <row r="63" spans="2:77" ht="4.95" customHeight="1" x14ac:dyDescent="0.3">
      <c r="AK63" s="2"/>
      <c r="AN63" s="91"/>
      <c r="AO63" s="91"/>
      <c r="AP63" s="91"/>
      <c r="AQ63" s="91"/>
      <c r="AR63" s="2"/>
      <c r="AV63" s="36"/>
      <c r="AW63" s="36"/>
      <c r="AX63" s="36"/>
      <c r="AY63" s="36"/>
      <c r="AZ63" s="36"/>
      <c r="BA63" s="36"/>
      <c r="BB63" s="36"/>
      <c r="BC63" s="36"/>
      <c r="BD63" s="36"/>
      <c r="BE63" s="36"/>
      <c r="BF63" s="36"/>
      <c r="BG63" s="36"/>
      <c r="BH63" s="36"/>
      <c r="BI63" s="36"/>
      <c r="BJ63" s="36"/>
      <c r="BK63" s="36"/>
      <c r="BL63" s="36"/>
      <c r="BM63" s="36"/>
      <c r="BN63" s="36"/>
      <c r="BO63" s="36"/>
      <c r="BP63" s="36"/>
      <c r="BQ63" s="36"/>
      <c r="BR63" s="36"/>
      <c r="BS63" s="36"/>
      <c r="BT63" s="36"/>
      <c r="BU63" s="36"/>
      <c r="BV63" s="36"/>
      <c r="BW63" s="36"/>
      <c r="BX63" s="36"/>
      <c r="BY63" s="37"/>
    </row>
    <row r="64" spans="2:77" ht="15" customHeight="1" x14ac:dyDescent="0.3">
      <c r="H64" s="2" t="s">
        <v>211</v>
      </c>
      <c r="J64" s="77"/>
      <c r="K64" s="40" t="s">
        <v>213</v>
      </c>
      <c r="M64" s="77"/>
      <c r="N64" s="40" t="s">
        <v>214</v>
      </c>
      <c r="P64" s="77"/>
      <c r="Q64" s="40" t="s">
        <v>215</v>
      </c>
      <c r="S64" s="77"/>
      <c r="T64" s="40" t="s">
        <v>216</v>
      </c>
      <c r="AE64" s="2" t="s">
        <v>217</v>
      </c>
      <c r="AF64" s="185"/>
      <c r="AG64" s="185"/>
      <c r="AH64" s="185"/>
      <c r="AI64" s="40" t="s">
        <v>44</v>
      </c>
      <c r="AK64" s="2"/>
      <c r="AL64" s="125">
        <f>IF(AND(ISBLANK(J64),ISBLANK(M64),ISBLANK(P64),ISBLANK(S64)),1,2)</f>
        <v>1</v>
      </c>
      <c r="AN64" s="91"/>
      <c r="AO64" s="91"/>
      <c r="AP64" s="91"/>
      <c r="AQ64" s="91"/>
      <c r="AR64" s="2"/>
      <c r="AV64" s="36"/>
      <c r="AW64" s="36"/>
      <c r="AX64" s="36"/>
      <c r="AY64" s="36"/>
      <c r="AZ64" s="36"/>
      <c r="BA64" s="36"/>
      <c r="BB64" s="36"/>
      <c r="BC64" s="36"/>
      <c r="BD64" s="36"/>
      <c r="BE64" s="36"/>
      <c r="BF64" s="36"/>
      <c r="BG64" s="36"/>
      <c r="BH64" s="36"/>
      <c r="BI64" s="36"/>
      <c r="BJ64" s="36"/>
      <c r="BK64" s="36"/>
      <c r="BL64" s="36"/>
      <c r="BM64" s="36"/>
      <c r="BN64" s="36"/>
      <c r="BO64" s="36"/>
      <c r="BP64" s="36"/>
      <c r="BQ64" s="36"/>
      <c r="BR64" s="36"/>
      <c r="BS64" s="36"/>
      <c r="BT64" s="36"/>
      <c r="BU64" s="36"/>
      <c r="BV64" s="36"/>
      <c r="BW64" s="36"/>
      <c r="BX64" s="36"/>
      <c r="BY64" s="37"/>
    </row>
    <row r="65" spans="2:77" ht="4.95" customHeight="1" x14ac:dyDescent="0.3">
      <c r="AK65" s="2"/>
      <c r="AN65" s="91"/>
      <c r="AO65" s="91"/>
      <c r="AP65" s="91"/>
      <c r="AQ65" s="91"/>
      <c r="AR65" s="2"/>
      <c r="AV65" s="36"/>
      <c r="AW65" s="36"/>
      <c r="AX65" s="36"/>
      <c r="AY65" s="36"/>
      <c r="AZ65" s="36"/>
      <c r="BA65" s="36"/>
      <c r="BB65" s="36"/>
      <c r="BC65" s="36"/>
      <c r="BD65" s="36"/>
      <c r="BE65" s="36"/>
      <c r="BF65" s="36"/>
      <c r="BG65" s="36"/>
      <c r="BH65" s="36"/>
      <c r="BI65" s="36"/>
      <c r="BJ65" s="36"/>
      <c r="BK65" s="36"/>
      <c r="BL65" s="36"/>
      <c r="BM65" s="36"/>
      <c r="BN65" s="36"/>
      <c r="BO65" s="36"/>
      <c r="BP65" s="36"/>
      <c r="BQ65" s="36"/>
      <c r="BR65" s="36"/>
      <c r="BS65" s="36"/>
      <c r="BT65" s="36"/>
      <c r="BU65" s="36"/>
      <c r="BV65" s="36"/>
      <c r="BW65" s="36"/>
      <c r="BX65" s="36"/>
      <c r="BY65" s="37"/>
    </row>
    <row r="66" spans="2:77" ht="15" customHeight="1" x14ac:dyDescent="0.3">
      <c r="K66" s="2" t="s">
        <v>218</v>
      </c>
      <c r="L66" s="185"/>
      <c r="M66" s="185"/>
      <c r="N66" s="185"/>
      <c r="O66" s="40" t="s">
        <v>220</v>
      </c>
      <c r="AE66" s="2" t="s">
        <v>219</v>
      </c>
      <c r="AF66" s="77"/>
      <c r="AG66" s="40" t="s">
        <v>126</v>
      </c>
      <c r="AH66" s="2"/>
      <c r="AI66" s="77"/>
      <c r="AJ66" s="40" t="s">
        <v>127</v>
      </c>
      <c r="AK66" s="2"/>
      <c r="AL66" s="124"/>
      <c r="AM66" s="125">
        <f>IF(AND(ISBLANK(AF66),ISBLANK(AI66)),1,2)</f>
        <v>1</v>
      </c>
      <c r="AN66" s="91"/>
      <c r="AO66" s="91"/>
      <c r="AP66" s="91"/>
      <c r="AQ66" s="91"/>
      <c r="AR66" s="2"/>
      <c r="AV66" s="36"/>
      <c r="AW66" s="36"/>
      <c r="AX66" s="36"/>
      <c r="AY66" s="36"/>
      <c r="AZ66" s="36"/>
      <c r="BA66" s="36"/>
      <c r="BB66" s="36"/>
      <c r="BC66" s="36"/>
      <c r="BD66" s="36"/>
      <c r="BE66" s="36"/>
      <c r="BF66" s="36"/>
      <c r="BG66" s="36"/>
      <c r="BH66" s="36"/>
      <c r="BI66" s="36"/>
      <c r="BJ66" s="36"/>
      <c r="BK66" s="36"/>
      <c r="BL66" s="36"/>
      <c r="BM66" s="36"/>
      <c r="BN66" s="36"/>
      <c r="BO66" s="36"/>
      <c r="BP66" s="36"/>
      <c r="BQ66" s="36"/>
      <c r="BR66" s="36"/>
      <c r="BS66" s="36"/>
      <c r="BT66" s="36"/>
      <c r="BU66" s="36"/>
      <c r="BV66" s="36"/>
      <c r="BW66" s="36"/>
      <c r="BX66" s="36"/>
      <c r="BY66" s="37"/>
    </row>
    <row r="67" spans="2:77" ht="4.95" customHeight="1" x14ac:dyDescent="0.3">
      <c r="AK67" s="2"/>
      <c r="AN67" s="91"/>
      <c r="AO67" s="91"/>
      <c r="AP67" s="91"/>
      <c r="AQ67" s="91"/>
      <c r="AR67" s="2"/>
      <c r="AV67" s="36"/>
      <c r="AW67" s="36"/>
      <c r="AX67" s="36"/>
      <c r="AY67" s="36"/>
      <c r="AZ67" s="36"/>
      <c r="BA67" s="36"/>
      <c r="BB67" s="36"/>
      <c r="BC67" s="36"/>
      <c r="BD67" s="36"/>
      <c r="BE67" s="36"/>
      <c r="BF67" s="36"/>
      <c r="BG67" s="36"/>
      <c r="BH67" s="36"/>
      <c r="BI67" s="36"/>
      <c r="BJ67" s="36"/>
      <c r="BK67" s="36"/>
      <c r="BL67" s="36"/>
      <c r="BM67" s="36"/>
      <c r="BN67" s="36"/>
      <c r="BO67" s="36"/>
      <c r="BP67" s="36"/>
      <c r="BQ67" s="36"/>
      <c r="BR67" s="36"/>
      <c r="BS67" s="36"/>
      <c r="BT67" s="36"/>
      <c r="BU67" s="36"/>
      <c r="BV67" s="36"/>
      <c r="BW67" s="36"/>
      <c r="BX67" s="36"/>
      <c r="BY67" s="37"/>
    </row>
    <row r="68" spans="2:77" ht="15" customHeight="1" x14ac:dyDescent="0.3">
      <c r="B68" s="77"/>
      <c r="C68" s="103" t="s">
        <v>221</v>
      </c>
      <c r="I68" s="2" t="s">
        <v>175</v>
      </c>
      <c r="J68" s="190"/>
      <c r="K68" s="190"/>
      <c r="L68" s="190"/>
      <c r="M68" s="190"/>
      <c r="R68" s="2" t="s">
        <v>176</v>
      </c>
      <c r="S68" s="190"/>
      <c r="T68" s="190"/>
      <c r="U68" s="190"/>
      <c r="Y68" s="2" t="s">
        <v>177</v>
      </c>
      <c r="Z68" s="189"/>
      <c r="AA68" s="189"/>
      <c r="AB68" s="189"/>
      <c r="AC68" s="40" t="s">
        <v>44</v>
      </c>
      <c r="AF68" s="2" t="s">
        <v>223</v>
      </c>
      <c r="AG68" s="181"/>
      <c r="AH68" s="181"/>
      <c r="AI68" s="181"/>
      <c r="AJ68" s="40" t="s">
        <v>44</v>
      </c>
      <c r="AK68" s="2"/>
      <c r="AL68" s="125">
        <f>IF(ISBLANK(B68),1,2)</f>
        <v>1</v>
      </c>
      <c r="AN68" s="125">
        <f>IF(AND(ISBLANK(B68),ISBLANK(B75)),1,2)</f>
        <v>1</v>
      </c>
      <c r="AQ68" s="91"/>
      <c r="AR68" s="2"/>
      <c r="AS68" s="36"/>
      <c r="AT68" s="36"/>
      <c r="AU68" s="36"/>
      <c r="AV68" s="36"/>
      <c r="AW68" s="36"/>
      <c r="AX68" s="36"/>
      <c r="AY68" s="36"/>
      <c r="AZ68" s="36"/>
      <c r="BA68" s="36"/>
      <c r="BB68" s="36"/>
      <c r="BC68" s="36"/>
      <c r="BD68" s="36"/>
      <c r="BE68" s="36"/>
      <c r="BF68" s="36"/>
      <c r="BG68" s="36"/>
      <c r="BH68" s="36"/>
      <c r="BI68" s="36"/>
      <c r="BJ68" s="36"/>
      <c r="BK68" s="36"/>
      <c r="BL68" s="36"/>
      <c r="BM68" s="36"/>
      <c r="BN68" s="36"/>
      <c r="BO68" s="36"/>
      <c r="BP68" s="36"/>
      <c r="BQ68" s="36"/>
      <c r="BR68" s="36"/>
      <c r="BS68" s="36"/>
      <c r="BT68" s="36"/>
      <c r="BU68" s="36"/>
      <c r="BV68" s="36"/>
      <c r="BW68" s="36"/>
      <c r="BX68" s="36"/>
      <c r="BY68" s="37"/>
    </row>
    <row r="69" spans="2:77" ht="15" customHeight="1" x14ac:dyDescent="0.3">
      <c r="I69" s="2" t="s">
        <v>231</v>
      </c>
      <c r="J69" s="183"/>
      <c r="K69" s="183"/>
      <c r="L69" s="183"/>
      <c r="M69" s="183"/>
      <c r="N69" s="40" t="s">
        <v>230</v>
      </c>
      <c r="R69" s="2" t="s">
        <v>174</v>
      </c>
      <c r="S69" s="171"/>
      <c r="T69" s="171"/>
      <c r="U69" s="171"/>
      <c r="V69" s="40" t="s">
        <v>43</v>
      </c>
      <c r="Y69" s="2" t="s">
        <v>173</v>
      </c>
      <c r="Z69" s="171"/>
      <c r="AA69" s="171"/>
      <c r="AB69" s="171"/>
      <c r="AC69" s="40" t="s">
        <v>44</v>
      </c>
      <c r="AF69" s="2" t="s">
        <v>222</v>
      </c>
      <c r="AG69" s="171"/>
      <c r="AH69" s="171"/>
      <c r="AI69" s="171"/>
      <c r="AJ69" s="40" t="s">
        <v>44</v>
      </c>
      <c r="AK69" s="2"/>
      <c r="AL69" s="125">
        <f>IF(ISBLANK(S69),1,2)</f>
        <v>1</v>
      </c>
      <c r="AM69" s="125">
        <f>IF(AND(ISBLANK(Z69),ISBLANK(AG69)),1,2)</f>
        <v>1</v>
      </c>
      <c r="AN69" s="91"/>
      <c r="AO69" s="91"/>
      <c r="AP69" s="91"/>
      <c r="AQ69" s="91"/>
      <c r="AR69" s="2"/>
      <c r="AS69" s="36"/>
      <c r="AT69" s="36"/>
      <c r="AU69" s="36"/>
      <c r="AV69" s="36"/>
      <c r="AW69" s="36"/>
      <c r="AX69" s="36"/>
      <c r="AY69" s="36"/>
      <c r="AZ69" s="36"/>
      <c r="BA69" s="36"/>
      <c r="BB69" s="36"/>
      <c r="BC69" s="36"/>
      <c r="BD69" s="36"/>
      <c r="BE69" s="36"/>
      <c r="BF69" s="36"/>
      <c r="BG69" s="36"/>
      <c r="BH69" s="36"/>
      <c r="BI69" s="36"/>
      <c r="BJ69" s="36"/>
      <c r="BK69" s="36"/>
      <c r="BL69" s="36"/>
      <c r="BM69" s="36"/>
      <c r="BN69" s="36"/>
      <c r="BO69" s="36"/>
      <c r="BP69" s="36"/>
      <c r="BQ69" s="36"/>
      <c r="BR69" s="36"/>
      <c r="BS69" s="36"/>
      <c r="BT69" s="36"/>
      <c r="BU69" s="36"/>
      <c r="BV69" s="36"/>
      <c r="BW69" s="36"/>
      <c r="BX69" s="36"/>
      <c r="BY69" s="37"/>
    </row>
    <row r="70" spans="2:77" ht="4.95" customHeight="1" x14ac:dyDescent="0.3">
      <c r="K70" s="2"/>
      <c r="W70" s="2"/>
      <c r="AE70" s="2"/>
      <c r="AK70" s="2"/>
      <c r="AN70" s="91"/>
      <c r="AO70" s="91"/>
      <c r="AP70" s="91"/>
      <c r="AQ70" s="91"/>
      <c r="AR70" s="2"/>
      <c r="AS70" s="36"/>
      <c r="AT70" s="36"/>
      <c r="AU70" s="36"/>
      <c r="AV70" s="36"/>
      <c r="AW70" s="36"/>
      <c r="AX70" s="36"/>
      <c r="AY70" s="36"/>
      <c r="AZ70" s="36"/>
      <c r="BA70" s="36"/>
      <c r="BB70" s="36"/>
      <c r="BC70" s="36"/>
      <c r="BD70" s="36"/>
      <c r="BE70" s="36"/>
      <c r="BF70" s="36"/>
      <c r="BG70" s="36"/>
      <c r="BH70" s="36"/>
      <c r="BI70" s="36"/>
      <c r="BJ70" s="36"/>
      <c r="BK70" s="36"/>
      <c r="BL70" s="36"/>
      <c r="BM70" s="36"/>
      <c r="BN70" s="36"/>
      <c r="BO70" s="36"/>
      <c r="BP70" s="36"/>
      <c r="BQ70" s="36"/>
      <c r="BR70" s="36"/>
      <c r="BS70" s="36"/>
      <c r="BT70" s="36"/>
      <c r="BU70" s="36"/>
      <c r="BV70" s="36"/>
      <c r="BW70" s="36"/>
      <c r="BX70" s="36"/>
      <c r="BY70" s="37"/>
    </row>
    <row r="71" spans="2:77" ht="15" customHeight="1" x14ac:dyDescent="0.3">
      <c r="C71" s="104" t="s">
        <v>349</v>
      </c>
      <c r="J71" s="77"/>
      <c r="K71" s="40" t="s">
        <v>335</v>
      </c>
      <c r="P71" s="2" t="s">
        <v>175</v>
      </c>
      <c r="Q71" s="190"/>
      <c r="R71" s="190"/>
      <c r="S71" s="190"/>
      <c r="T71" s="190"/>
      <c r="Y71" s="2" t="s">
        <v>174</v>
      </c>
      <c r="Z71" s="185"/>
      <c r="AA71" s="185"/>
      <c r="AB71" s="185"/>
      <c r="AC71" s="40" t="s">
        <v>43</v>
      </c>
      <c r="AK71" s="2"/>
      <c r="AL71" s="125">
        <f>IF(ISBLANK(J71),1,2)</f>
        <v>1</v>
      </c>
      <c r="AM71" s="125">
        <f>IF(ISBLANK(J71),1,2)</f>
        <v>1</v>
      </c>
      <c r="AN71" s="91"/>
      <c r="AO71" s="91"/>
      <c r="AP71" s="91"/>
      <c r="AQ71" s="91"/>
      <c r="AR71" s="2"/>
      <c r="AS71" s="36"/>
      <c r="AT71" s="36"/>
      <c r="AU71" s="36"/>
      <c r="AV71" s="36"/>
      <c r="AW71" s="36"/>
      <c r="AX71" s="36"/>
      <c r="AY71" s="36"/>
      <c r="AZ71" s="36"/>
      <c r="BA71" s="36"/>
      <c r="BB71" s="36"/>
      <c r="BC71" s="36"/>
      <c r="BD71" s="36"/>
      <c r="BE71" s="36"/>
      <c r="BF71" s="36"/>
      <c r="BG71" s="36"/>
      <c r="BH71" s="36"/>
      <c r="BI71" s="36"/>
      <c r="BJ71" s="36"/>
      <c r="BK71" s="36"/>
      <c r="BL71" s="36"/>
      <c r="BM71" s="36"/>
      <c r="BN71" s="36"/>
      <c r="BO71" s="36"/>
      <c r="BP71" s="36"/>
      <c r="BQ71" s="36"/>
      <c r="BR71" s="36"/>
      <c r="BS71" s="36"/>
      <c r="BT71" s="36"/>
      <c r="BU71" s="36"/>
      <c r="BV71" s="36"/>
      <c r="BW71" s="36"/>
      <c r="BX71" s="36"/>
      <c r="BY71" s="37"/>
    </row>
    <row r="72" spans="2:77" ht="15" customHeight="1" x14ac:dyDescent="0.3">
      <c r="P72" s="2" t="s">
        <v>350</v>
      </c>
      <c r="Q72" s="207"/>
      <c r="R72" s="207"/>
      <c r="S72" s="207"/>
      <c r="T72" s="40" t="s">
        <v>244</v>
      </c>
      <c r="AK72" s="2"/>
      <c r="AL72" s="125">
        <f>IF(ISBLANK(Q72),1,2)</f>
        <v>1</v>
      </c>
      <c r="AM72" s="125">
        <f>IF(AND(ISBLANK(AF72),ISBLANK(AI72)),1,2)</f>
        <v>1</v>
      </c>
      <c r="AN72" s="91"/>
      <c r="AO72" s="91"/>
      <c r="AP72" s="91"/>
      <c r="AQ72" s="91"/>
      <c r="AR72" s="2"/>
      <c r="AS72" s="36"/>
      <c r="AT72" s="36"/>
      <c r="AU72" s="36"/>
      <c r="AV72" s="36"/>
      <c r="AW72" s="36"/>
      <c r="AX72" s="36"/>
      <c r="AY72" s="36"/>
      <c r="AZ72" s="36"/>
      <c r="BA72" s="36"/>
      <c r="BB72" s="36"/>
      <c r="BC72" s="36"/>
      <c r="BD72" s="36"/>
      <c r="BE72" s="36"/>
      <c r="BF72" s="36"/>
      <c r="BG72" s="36"/>
      <c r="BH72" s="36"/>
      <c r="BI72" s="36"/>
      <c r="BJ72" s="36"/>
      <c r="BK72" s="36"/>
      <c r="BL72" s="36"/>
      <c r="BM72" s="36"/>
      <c r="BN72" s="36"/>
      <c r="BO72" s="36"/>
      <c r="BP72" s="36"/>
      <c r="BQ72" s="36"/>
      <c r="BR72" s="36"/>
      <c r="BS72" s="36"/>
      <c r="BT72" s="36"/>
      <c r="BU72" s="36"/>
      <c r="BV72" s="36"/>
      <c r="BW72" s="36"/>
      <c r="BX72" s="36"/>
      <c r="BY72" s="37"/>
    </row>
    <row r="73" spans="2:77" ht="15" customHeight="1" x14ac:dyDescent="0.3">
      <c r="C73" s="104" t="s">
        <v>246</v>
      </c>
      <c r="J73" s="77"/>
      <c r="K73" s="40" t="s">
        <v>335</v>
      </c>
      <c r="P73" s="2" t="s">
        <v>175</v>
      </c>
      <c r="Q73" s="190"/>
      <c r="R73" s="190"/>
      <c r="S73" s="190"/>
      <c r="T73" s="190"/>
      <c r="X73" s="2"/>
      <c r="Y73" s="2" t="s">
        <v>174</v>
      </c>
      <c r="Z73" s="185"/>
      <c r="AA73" s="185"/>
      <c r="AB73" s="185"/>
      <c r="AC73" s="40" t="s">
        <v>43</v>
      </c>
      <c r="AF73" s="2" t="s">
        <v>223</v>
      </c>
      <c r="AG73" s="185"/>
      <c r="AH73" s="185"/>
      <c r="AI73" s="185"/>
      <c r="AJ73" s="40" t="s">
        <v>44</v>
      </c>
      <c r="AL73" s="125">
        <f>IF(ISBLANK(J73),1,2)</f>
        <v>1</v>
      </c>
      <c r="AM73" s="125">
        <f>IF(ISBLANK(Z73),1,2)</f>
        <v>1</v>
      </c>
      <c r="AN73" s="91"/>
      <c r="AO73" s="91"/>
      <c r="AP73" s="91"/>
      <c r="AQ73" s="91"/>
      <c r="AR73" s="2"/>
      <c r="AS73" s="36"/>
      <c r="AT73" s="36"/>
      <c r="AU73" s="36"/>
      <c r="AV73" s="36"/>
      <c r="AW73" s="36"/>
      <c r="AX73" s="36"/>
      <c r="AY73" s="36"/>
      <c r="AZ73" s="36"/>
      <c r="BA73" s="36"/>
      <c r="BB73" s="36"/>
      <c r="BC73" s="36"/>
      <c r="BD73" s="36"/>
      <c r="BE73" s="36"/>
      <c r="BF73" s="36"/>
      <c r="BG73" s="36"/>
      <c r="BH73" s="36"/>
      <c r="BI73" s="36"/>
      <c r="BJ73" s="36"/>
      <c r="BK73" s="36"/>
      <c r="BL73" s="36"/>
      <c r="BM73" s="36"/>
      <c r="BN73" s="36"/>
      <c r="BO73" s="36"/>
      <c r="BP73" s="36"/>
      <c r="BQ73" s="36"/>
      <c r="BR73" s="36"/>
      <c r="BS73" s="36"/>
      <c r="BT73" s="36"/>
      <c r="BU73" s="36"/>
      <c r="BV73" s="36"/>
      <c r="BW73" s="36"/>
      <c r="BX73" s="36"/>
      <c r="BY73" s="37"/>
    </row>
    <row r="74" spans="2:77" ht="15" customHeight="1" x14ac:dyDescent="0.3">
      <c r="AN74" s="91"/>
      <c r="AO74" s="91"/>
      <c r="AP74" s="91"/>
      <c r="AQ74" s="91"/>
      <c r="AR74" s="2"/>
      <c r="AS74" s="36"/>
      <c r="AT74" s="36"/>
      <c r="AU74" s="36"/>
      <c r="AV74" s="36"/>
      <c r="AW74" s="36"/>
      <c r="AX74" s="36"/>
      <c r="AY74" s="36"/>
      <c r="AZ74" s="36"/>
      <c r="BA74" s="36"/>
      <c r="BB74" s="36"/>
      <c r="BC74" s="36"/>
      <c r="BD74" s="36"/>
      <c r="BE74" s="36"/>
      <c r="BF74" s="36"/>
      <c r="BG74" s="36"/>
      <c r="BH74" s="36"/>
      <c r="BI74" s="36"/>
      <c r="BJ74" s="36"/>
      <c r="BK74" s="36"/>
      <c r="BL74" s="36"/>
      <c r="BM74" s="36"/>
      <c r="BN74" s="36"/>
      <c r="BO74" s="36"/>
      <c r="BP74" s="36"/>
      <c r="BQ74" s="36"/>
      <c r="BR74" s="36"/>
      <c r="BS74" s="36"/>
      <c r="BT74" s="36"/>
      <c r="BU74" s="36"/>
      <c r="BV74" s="36"/>
      <c r="BW74" s="36"/>
      <c r="BX74" s="36"/>
      <c r="BY74" s="37"/>
    </row>
    <row r="75" spans="2:77" ht="15" customHeight="1" x14ac:dyDescent="0.3">
      <c r="B75" s="77"/>
      <c r="C75" s="103" t="s">
        <v>224</v>
      </c>
      <c r="K75" s="77"/>
      <c r="L75" s="40" t="s">
        <v>226</v>
      </c>
      <c r="O75" s="77"/>
      <c r="P75" s="40" t="s">
        <v>227</v>
      </c>
      <c r="T75" s="77"/>
      <c r="U75" s="40" t="s">
        <v>347</v>
      </c>
      <c r="Y75" s="77"/>
      <c r="Z75" s="40" t="s">
        <v>348</v>
      </c>
      <c r="AK75" s="2"/>
      <c r="AL75" s="125">
        <f>IF(ISBLANK(B75),1,2)</f>
        <v>1</v>
      </c>
      <c r="AM75" s="125">
        <f>IF(AND(ISBLANK(K75),ISBLANK(O75),ISBLANK(T75),ISBLANK(Y75),ISBLANK(Y77)),1,2)</f>
        <v>1</v>
      </c>
      <c r="AN75" s="91"/>
      <c r="AO75" s="91"/>
      <c r="AP75" s="91"/>
      <c r="AQ75" s="91"/>
      <c r="AR75" s="2"/>
      <c r="AS75" s="36"/>
      <c r="AT75" s="36"/>
      <c r="AU75" s="36"/>
      <c r="AV75" s="36"/>
      <c r="AW75" s="36"/>
      <c r="AX75" s="36"/>
      <c r="AY75" s="36"/>
      <c r="AZ75" s="36"/>
      <c r="BA75" s="36"/>
      <c r="BB75" s="36"/>
      <c r="BC75" s="36"/>
      <c r="BD75" s="36"/>
      <c r="BE75" s="36"/>
      <c r="BF75" s="36"/>
      <c r="BG75" s="36"/>
      <c r="BH75" s="36"/>
      <c r="BI75" s="36"/>
      <c r="BJ75" s="36"/>
      <c r="BK75" s="36"/>
      <c r="BL75" s="36"/>
      <c r="BM75" s="36"/>
      <c r="BN75" s="36"/>
      <c r="BO75" s="36"/>
      <c r="BP75" s="36"/>
      <c r="BQ75" s="36"/>
      <c r="BR75" s="36"/>
      <c r="BS75" s="36"/>
      <c r="BT75" s="36"/>
      <c r="BU75" s="36"/>
      <c r="BV75" s="36"/>
      <c r="BW75" s="36"/>
      <c r="BX75" s="36"/>
      <c r="BY75" s="37"/>
    </row>
    <row r="76" spans="2:77" ht="4.95" customHeight="1" x14ac:dyDescent="0.3">
      <c r="K76" s="2"/>
      <c r="O76" s="2"/>
      <c r="W76" s="2"/>
      <c r="AE76" s="2"/>
      <c r="AK76" s="2"/>
      <c r="AN76" s="91"/>
      <c r="AO76" s="91"/>
      <c r="AP76" s="91"/>
      <c r="AQ76" s="91"/>
      <c r="AR76" s="2"/>
      <c r="AS76" s="36"/>
      <c r="AT76" s="36"/>
      <c r="AU76" s="36"/>
      <c r="AV76" s="36"/>
      <c r="AW76" s="36"/>
      <c r="AX76" s="36"/>
      <c r="AY76" s="36"/>
      <c r="AZ76" s="36"/>
      <c r="BA76" s="36"/>
      <c r="BB76" s="36"/>
      <c r="BC76" s="36"/>
      <c r="BD76" s="36"/>
      <c r="BE76" s="36"/>
      <c r="BF76" s="36"/>
      <c r="BG76" s="36"/>
      <c r="BH76" s="36"/>
      <c r="BI76" s="36"/>
      <c r="BJ76" s="36"/>
      <c r="BK76" s="36"/>
      <c r="BL76" s="36"/>
      <c r="BM76" s="36"/>
      <c r="BN76" s="36"/>
      <c r="BO76" s="36"/>
      <c r="BP76" s="36"/>
      <c r="BQ76" s="36"/>
      <c r="BR76" s="36"/>
      <c r="BS76" s="36"/>
      <c r="BT76" s="36"/>
      <c r="BU76" s="36"/>
      <c r="BV76" s="36"/>
      <c r="BW76" s="36"/>
      <c r="BX76" s="36"/>
      <c r="BY76" s="37"/>
    </row>
    <row r="77" spans="2:77" ht="15" customHeight="1" x14ac:dyDescent="0.3">
      <c r="K77" s="2"/>
      <c r="O77" s="2"/>
      <c r="Y77" s="77"/>
      <c r="Z77" s="40" t="s">
        <v>228</v>
      </c>
      <c r="AB77" s="2"/>
      <c r="AC77" s="190"/>
      <c r="AD77" s="190"/>
      <c r="AE77" s="190"/>
      <c r="AF77" s="190"/>
      <c r="AG77" s="190"/>
      <c r="AH77" s="190"/>
      <c r="AI77" s="190"/>
      <c r="AJ77" s="190"/>
      <c r="AK77" s="2"/>
      <c r="AN77" s="125">
        <f>IF(ISBLANK(Y77),1,2)</f>
        <v>1</v>
      </c>
      <c r="AO77" s="91"/>
      <c r="AP77" s="91"/>
      <c r="AQ77" s="91"/>
      <c r="AR77" s="2"/>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7"/>
    </row>
    <row r="78" spans="2:77" ht="4.95" customHeight="1" x14ac:dyDescent="0.3">
      <c r="K78" s="2"/>
      <c r="O78" s="2"/>
      <c r="W78" s="2"/>
      <c r="AE78" s="2"/>
      <c r="AK78" s="2"/>
      <c r="AN78" s="91"/>
      <c r="AO78" s="91"/>
      <c r="AP78" s="91"/>
      <c r="AQ78" s="91"/>
      <c r="AR78" s="2"/>
      <c r="AS78" s="36"/>
      <c r="AT78" s="36"/>
      <c r="AU78" s="36"/>
      <c r="AV78" s="36"/>
      <c r="AW78" s="36"/>
      <c r="AX78" s="36"/>
      <c r="AY78" s="36"/>
      <c r="AZ78" s="36"/>
      <c r="BA78" s="36"/>
      <c r="BB78" s="36"/>
      <c r="BC78" s="36"/>
      <c r="BD78" s="36"/>
      <c r="BE78" s="36"/>
      <c r="BF78" s="36"/>
      <c r="BG78" s="36"/>
      <c r="BH78" s="36"/>
      <c r="BI78" s="36"/>
      <c r="BJ78" s="36"/>
      <c r="BK78" s="36"/>
      <c r="BL78" s="36"/>
      <c r="BM78" s="36"/>
      <c r="BN78" s="36"/>
      <c r="BO78" s="36"/>
      <c r="BP78" s="36"/>
      <c r="BQ78" s="36"/>
      <c r="BR78" s="36"/>
      <c r="BS78" s="36"/>
      <c r="BT78" s="36"/>
      <c r="BU78" s="36"/>
      <c r="BV78" s="36"/>
      <c r="BW78" s="36"/>
      <c r="BX78" s="36"/>
      <c r="BY78" s="37"/>
    </row>
    <row r="79" spans="2:77" ht="15" customHeight="1" x14ac:dyDescent="0.3">
      <c r="C79" s="104" t="s">
        <v>250</v>
      </c>
      <c r="J79" s="2" t="s">
        <v>229</v>
      </c>
      <c r="K79" s="190"/>
      <c r="L79" s="190"/>
      <c r="M79" s="190"/>
      <c r="N79" s="190"/>
      <c r="O79" s="190"/>
      <c r="R79" s="2" t="s">
        <v>222</v>
      </c>
      <c r="S79" s="185"/>
      <c r="T79" s="185"/>
      <c r="U79" s="185"/>
      <c r="V79" s="13" t="s">
        <v>43</v>
      </c>
      <c r="Y79" s="2" t="s">
        <v>173</v>
      </c>
      <c r="Z79" s="185"/>
      <c r="AA79" s="185"/>
      <c r="AB79" s="185"/>
      <c r="AC79" s="13" t="s">
        <v>43</v>
      </c>
      <c r="AE79" s="2"/>
      <c r="AF79" s="2" t="s">
        <v>177</v>
      </c>
      <c r="AG79" s="181"/>
      <c r="AH79" s="181"/>
      <c r="AI79" s="181"/>
      <c r="AJ79" s="40" t="s">
        <v>44</v>
      </c>
      <c r="AK79" s="2"/>
      <c r="AN79" s="91"/>
      <c r="AO79" s="91"/>
      <c r="AP79" s="91"/>
      <c r="AQ79" s="91"/>
      <c r="AR79" s="2"/>
      <c r="AS79" s="36"/>
      <c r="AT79" s="36"/>
      <c r="AU79" s="36"/>
      <c r="AV79" s="36"/>
      <c r="AW79" s="36"/>
      <c r="AX79" s="36"/>
      <c r="AY79" s="36"/>
      <c r="AZ79" s="36"/>
      <c r="BA79" s="36"/>
      <c r="BB79" s="36"/>
      <c r="BC79" s="36"/>
      <c r="BD79" s="36"/>
      <c r="BE79" s="36"/>
      <c r="BF79" s="36"/>
      <c r="BG79" s="36"/>
      <c r="BH79" s="36"/>
      <c r="BI79" s="36"/>
      <c r="BJ79" s="36"/>
      <c r="BK79" s="36"/>
      <c r="BL79" s="36"/>
      <c r="BM79" s="36"/>
      <c r="BN79" s="36"/>
      <c r="BO79" s="36"/>
      <c r="BP79" s="36"/>
      <c r="BQ79" s="36"/>
      <c r="BR79" s="36"/>
      <c r="BS79" s="36"/>
      <c r="BT79" s="36"/>
      <c r="BU79" s="36"/>
      <c r="BV79" s="36"/>
      <c r="BW79" s="36"/>
      <c r="BX79" s="36"/>
      <c r="BY79" s="37"/>
    </row>
    <row r="80" spans="2:77" ht="4.95" customHeight="1" x14ac:dyDescent="0.3">
      <c r="J80" s="2"/>
      <c r="K80" s="102"/>
      <c r="W80" s="2"/>
      <c r="X80" s="2"/>
      <c r="Y80" s="2"/>
      <c r="AE80" s="2"/>
      <c r="AK80" s="2"/>
      <c r="AN80" s="91"/>
      <c r="AO80" s="91"/>
      <c r="AP80" s="91"/>
      <c r="AQ80" s="91"/>
      <c r="AR80" s="2"/>
      <c r="AS80" s="36"/>
      <c r="AT80" s="36"/>
      <c r="AU80" s="36"/>
      <c r="AV80" s="36"/>
      <c r="AW80" s="36"/>
      <c r="AX80" s="36"/>
      <c r="AY80" s="36"/>
      <c r="AZ80" s="36"/>
      <c r="BA80" s="36"/>
      <c r="BB80" s="36"/>
      <c r="BC80" s="36"/>
      <c r="BD80" s="36"/>
      <c r="BE80" s="36"/>
      <c r="BF80" s="36"/>
      <c r="BG80" s="36"/>
      <c r="BH80" s="36"/>
      <c r="BI80" s="36"/>
      <c r="BJ80" s="36"/>
      <c r="BK80" s="36"/>
      <c r="BL80" s="36"/>
      <c r="BM80" s="36"/>
      <c r="BN80" s="36"/>
      <c r="BO80" s="36"/>
      <c r="BP80" s="36"/>
      <c r="BQ80" s="36"/>
      <c r="BR80" s="36"/>
      <c r="BS80" s="36"/>
      <c r="BT80" s="36"/>
      <c r="BU80" s="36"/>
      <c r="BV80" s="36"/>
      <c r="BW80" s="36"/>
      <c r="BX80" s="36"/>
      <c r="BY80" s="37"/>
    </row>
    <row r="81" spans="3:77" ht="15" customHeight="1" x14ac:dyDescent="0.3">
      <c r="G81" s="2" t="s">
        <v>232</v>
      </c>
      <c r="H81" s="77"/>
      <c r="I81" s="40" t="s">
        <v>126</v>
      </c>
      <c r="J81" s="2"/>
      <c r="K81" s="77"/>
      <c r="L81" s="40" t="s">
        <v>127</v>
      </c>
      <c r="O81" s="2" t="s">
        <v>229</v>
      </c>
      <c r="P81" s="190"/>
      <c r="Q81" s="190"/>
      <c r="R81" s="190"/>
      <c r="S81" s="190"/>
      <c r="T81" s="190"/>
      <c r="W81" s="2"/>
      <c r="X81" s="2"/>
      <c r="Y81" s="2"/>
      <c r="AK81" s="2"/>
      <c r="AL81" s="125">
        <f>IF(AND(ISBLANK(H81),ISBLANK(K81)),1,2)</f>
        <v>1</v>
      </c>
      <c r="AM81" s="125">
        <f>IF(ISBLANK(H81),1,2)</f>
        <v>1</v>
      </c>
      <c r="AN81" s="91"/>
      <c r="AO81" s="91"/>
      <c r="AP81" s="91"/>
      <c r="AQ81" s="91"/>
      <c r="AR81" s="2"/>
      <c r="AS81" s="36"/>
      <c r="AT81" s="36"/>
      <c r="AU81" s="36"/>
      <c r="AV81" s="36"/>
      <c r="AW81" s="36"/>
      <c r="AX81" s="36"/>
      <c r="AY81" s="36"/>
      <c r="AZ81" s="36"/>
      <c r="BA81" s="36"/>
      <c r="BB81" s="36"/>
      <c r="BC81" s="36"/>
      <c r="BD81" s="36"/>
      <c r="BE81" s="36"/>
      <c r="BF81" s="36"/>
      <c r="BG81" s="36"/>
      <c r="BH81" s="36"/>
      <c r="BI81" s="36"/>
      <c r="BJ81" s="36"/>
      <c r="BK81" s="36"/>
      <c r="BL81" s="36"/>
      <c r="BM81" s="36"/>
      <c r="BN81" s="36"/>
      <c r="BO81" s="36"/>
      <c r="BP81" s="36"/>
      <c r="BQ81" s="36"/>
      <c r="BR81" s="36"/>
      <c r="BS81" s="36"/>
      <c r="BT81" s="36"/>
      <c r="BU81" s="36"/>
      <c r="BV81" s="36"/>
      <c r="BW81" s="36"/>
      <c r="BX81" s="36"/>
      <c r="BY81" s="37"/>
    </row>
    <row r="82" spans="3:77" ht="4.95" customHeight="1" x14ac:dyDescent="0.3">
      <c r="G82" s="2"/>
      <c r="H82" s="2"/>
      <c r="I82" s="2"/>
      <c r="J82" s="2"/>
      <c r="K82" s="2"/>
      <c r="L82" s="2"/>
      <c r="W82" s="2"/>
      <c r="X82" s="2"/>
      <c r="Y82" s="2"/>
      <c r="AK82" s="2"/>
      <c r="AN82" s="91"/>
      <c r="AO82" s="91"/>
      <c r="AP82" s="91"/>
      <c r="AQ82" s="91"/>
      <c r="AR82" s="2"/>
      <c r="AS82" s="36"/>
      <c r="AT82" s="36"/>
      <c r="AU82" s="36"/>
      <c r="AV82" s="36"/>
      <c r="AW82" s="36"/>
      <c r="AX82" s="36"/>
      <c r="AY82" s="36"/>
      <c r="AZ82" s="36"/>
      <c r="BA82" s="36"/>
      <c r="BB82" s="36"/>
      <c r="BC82" s="36"/>
      <c r="BD82" s="36"/>
      <c r="BE82" s="36"/>
      <c r="BF82" s="36"/>
      <c r="BG82" s="36"/>
      <c r="BH82" s="36"/>
      <c r="BI82" s="36"/>
      <c r="BJ82" s="36"/>
      <c r="BK82" s="36"/>
      <c r="BL82" s="36"/>
      <c r="BM82" s="36"/>
      <c r="BN82" s="36"/>
      <c r="BO82" s="36"/>
      <c r="BP82" s="36"/>
      <c r="BQ82" s="36"/>
      <c r="BR82" s="36"/>
      <c r="BS82" s="36"/>
      <c r="BT82" s="36"/>
      <c r="BU82" s="36"/>
      <c r="BV82" s="36"/>
      <c r="BW82" s="36"/>
      <c r="BX82" s="36"/>
      <c r="BY82" s="37"/>
    </row>
    <row r="83" spans="3:77" ht="15" customHeight="1" x14ac:dyDescent="0.3">
      <c r="G83" s="2" t="s">
        <v>233</v>
      </c>
      <c r="H83" s="77"/>
      <c r="I83" s="40" t="s">
        <v>126</v>
      </c>
      <c r="K83" s="77"/>
      <c r="L83" s="40" t="s">
        <v>127</v>
      </c>
      <c r="O83" s="2" t="s">
        <v>229</v>
      </c>
      <c r="P83" s="190"/>
      <c r="Q83" s="190"/>
      <c r="R83" s="190"/>
      <c r="S83" s="190"/>
      <c r="T83" s="190"/>
      <c r="W83" s="2"/>
      <c r="X83" s="2"/>
      <c r="Y83" s="2"/>
      <c r="AK83" s="2"/>
      <c r="AL83" s="125">
        <f>IF(AND(ISBLANK(H83),ISBLANK(K83)),1,2)</f>
        <v>1</v>
      </c>
      <c r="AM83" s="125">
        <f>IF(ISBLANK(H83),1,2)</f>
        <v>1</v>
      </c>
      <c r="AN83" s="91"/>
      <c r="AO83" s="91"/>
      <c r="AP83" s="91"/>
      <c r="AQ83" s="91"/>
      <c r="AR83" s="2"/>
      <c r="AS83" s="36"/>
      <c r="AT83" s="36"/>
      <c r="AU83" s="36"/>
      <c r="AV83" s="36"/>
      <c r="AW83" s="36"/>
      <c r="AX83" s="36"/>
      <c r="AY83" s="36"/>
      <c r="AZ83" s="36"/>
      <c r="BA83" s="36"/>
      <c r="BB83" s="36"/>
      <c r="BC83" s="36"/>
      <c r="BD83" s="36"/>
      <c r="BE83" s="36"/>
      <c r="BF83" s="36"/>
      <c r="BG83" s="36"/>
      <c r="BH83" s="36"/>
      <c r="BI83" s="36"/>
      <c r="BJ83" s="36"/>
      <c r="BK83" s="36"/>
      <c r="BL83" s="36"/>
      <c r="BM83" s="36"/>
      <c r="BN83" s="36"/>
      <c r="BO83" s="36"/>
      <c r="BP83" s="36"/>
      <c r="BQ83" s="36"/>
      <c r="BR83" s="36"/>
      <c r="BS83" s="36"/>
      <c r="BT83" s="36"/>
      <c r="BU83" s="36"/>
      <c r="BV83" s="36"/>
      <c r="BW83" s="36"/>
      <c r="BX83" s="36"/>
      <c r="BY83" s="37"/>
    </row>
    <row r="84" spans="3:77" ht="4.95" customHeight="1" x14ac:dyDescent="0.3">
      <c r="AN84" s="91"/>
      <c r="AO84" s="91"/>
      <c r="AP84" s="91"/>
      <c r="AQ84" s="91"/>
      <c r="AR84" s="2"/>
      <c r="AS84" s="36"/>
      <c r="AT84" s="36"/>
      <c r="AU84" s="36"/>
      <c r="AV84" s="36"/>
      <c r="AW84" s="36"/>
      <c r="AX84" s="36"/>
      <c r="AY84" s="36"/>
      <c r="AZ84" s="36"/>
      <c r="BA84" s="36"/>
      <c r="BB84" s="36"/>
      <c r="BC84" s="36"/>
      <c r="BD84" s="36"/>
      <c r="BE84" s="36"/>
      <c r="BF84" s="36"/>
      <c r="BG84" s="36"/>
      <c r="BH84" s="36"/>
      <c r="BI84" s="36"/>
      <c r="BJ84" s="36"/>
      <c r="BK84" s="36"/>
      <c r="BL84" s="36"/>
      <c r="BM84" s="36"/>
      <c r="BN84" s="36"/>
      <c r="BO84" s="36"/>
      <c r="BP84" s="36"/>
      <c r="BQ84" s="36"/>
      <c r="BR84" s="36"/>
      <c r="BS84" s="36"/>
      <c r="BT84" s="36"/>
      <c r="BU84" s="36"/>
      <c r="BV84" s="36"/>
      <c r="BW84" s="36"/>
      <c r="BX84" s="36"/>
      <c r="BY84" s="37"/>
    </row>
    <row r="85" spans="3:77" ht="15" customHeight="1" x14ac:dyDescent="0.3">
      <c r="C85" s="104" t="s">
        <v>249</v>
      </c>
      <c r="N85" s="4" t="s">
        <v>239</v>
      </c>
      <c r="R85" s="191" t="s">
        <v>240</v>
      </c>
      <c r="S85" s="191"/>
      <c r="T85" s="191"/>
      <c r="W85" s="191" t="s">
        <v>241</v>
      </c>
      <c r="X85" s="191"/>
      <c r="Y85" s="191"/>
      <c r="AN85" s="91"/>
      <c r="AO85" s="91"/>
      <c r="AP85" s="91"/>
      <c r="AQ85" s="91"/>
      <c r="AR85" s="2"/>
      <c r="AS85" s="36"/>
      <c r="AT85" s="36"/>
      <c r="AU85" s="36"/>
      <c r="AV85" s="36"/>
      <c r="AW85" s="36"/>
      <c r="AX85" s="36"/>
      <c r="AY85" s="36"/>
      <c r="AZ85" s="36"/>
      <c r="BA85" s="36"/>
      <c r="BB85" s="36"/>
      <c r="BC85" s="36"/>
      <c r="BD85" s="36"/>
      <c r="BE85" s="36"/>
      <c r="BF85" s="36"/>
      <c r="BG85" s="36"/>
      <c r="BH85" s="36"/>
      <c r="BI85" s="36"/>
      <c r="BJ85" s="36"/>
      <c r="BK85" s="36"/>
      <c r="BL85" s="36"/>
      <c r="BM85" s="36"/>
      <c r="BN85" s="36"/>
      <c r="BO85" s="36"/>
      <c r="BP85" s="36"/>
      <c r="BQ85" s="36"/>
      <c r="BR85" s="36"/>
      <c r="BS85" s="36"/>
      <c r="BT85" s="36"/>
      <c r="BU85" s="36"/>
      <c r="BV85" s="36"/>
      <c r="BW85" s="36"/>
      <c r="BX85" s="36"/>
      <c r="BY85" s="37"/>
    </row>
    <row r="86" spans="3:77" ht="15" customHeight="1" x14ac:dyDescent="0.3">
      <c r="L86" s="2" t="s">
        <v>234</v>
      </c>
      <c r="M86" s="185"/>
      <c r="N86" s="185"/>
      <c r="O86" s="185"/>
      <c r="P86" s="40" t="s">
        <v>43</v>
      </c>
      <c r="R86" s="185"/>
      <c r="S86" s="185"/>
      <c r="T86" s="185"/>
      <c r="U86" s="40" t="s">
        <v>44</v>
      </c>
      <c r="W86" s="185"/>
      <c r="X86" s="185"/>
      <c r="Y86" s="185"/>
      <c r="Z86" s="40" t="s">
        <v>44</v>
      </c>
      <c r="AN86" s="91"/>
      <c r="AO86" s="91"/>
      <c r="AP86" s="91"/>
      <c r="AQ86" s="91"/>
      <c r="AR86" s="2"/>
      <c r="AS86" s="36"/>
      <c r="AT86" s="36"/>
      <c r="AU86" s="36"/>
      <c r="AV86" s="36"/>
      <c r="AW86" s="36"/>
      <c r="AX86" s="36"/>
      <c r="AY86" s="36"/>
      <c r="AZ86" s="36"/>
      <c r="BA86" s="36"/>
      <c r="BB86" s="36"/>
      <c r="BC86" s="36"/>
      <c r="BD86" s="36"/>
      <c r="BE86" s="36"/>
      <c r="BF86" s="36"/>
      <c r="BG86" s="36"/>
      <c r="BH86" s="36"/>
      <c r="BI86" s="36"/>
      <c r="BJ86" s="36"/>
      <c r="BK86" s="36"/>
      <c r="BL86" s="36"/>
      <c r="BM86" s="36"/>
      <c r="BN86" s="36"/>
      <c r="BO86" s="36"/>
      <c r="BP86" s="36"/>
      <c r="BQ86" s="36"/>
      <c r="BR86" s="36"/>
      <c r="BS86" s="36"/>
      <c r="BT86" s="36"/>
      <c r="BU86" s="36"/>
      <c r="BV86" s="36"/>
      <c r="BW86" s="36"/>
      <c r="BX86" s="36"/>
      <c r="BY86" s="37"/>
    </row>
    <row r="87" spans="3:77" ht="15" customHeight="1" x14ac:dyDescent="0.3">
      <c r="L87" s="2" t="s">
        <v>235</v>
      </c>
      <c r="M87" s="188"/>
      <c r="N87" s="188"/>
      <c r="O87" s="188"/>
      <c r="P87" s="40" t="s">
        <v>43</v>
      </c>
      <c r="R87" s="188"/>
      <c r="S87" s="188"/>
      <c r="T87" s="188"/>
      <c r="U87" s="40" t="s">
        <v>44</v>
      </c>
      <c r="W87" s="188"/>
      <c r="X87" s="188"/>
      <c r="Y87" s="188"/>
      <c r="Z87" s="40" t="s">
        <v>44</v>
      </c>
      <c r="AN87" s="91"/>
      <c r="AO87" s="91"/>
      <c r="AP87" s="91"/>
      <c r="AQ87" s="91"/>
      <c r="AR87" s="2"/>
      <c r="AS87" s="36"/>
      <c r="AT87" s="36"/>
      <c r="AU87" s="36"/>
      <c r="AV87" s="36"/>
      <c r="AW87" s="36"/>
      <c r="AX87" s="36"/>
      <c r="AY87" s="36"/>
      <c r="AZ87" s="36"/>
      <c r="BA87" s="36"/>
      <c r="BB87" s="36"/>
      <c r="BC87" s="36"/>
      <c r="BD87" s="36"/>
      <c r="BE87" s="36"/>
      <c r="BF87" s="36"/>
      <c r="BG87" s="36"/>
      <c r="BH87" s="36"/>
      <c r="BI87" s="36"/>
      <c r="BJ87" s="36"/>
      <c r="BK87" s="36"/>
      <c r="BL87" s="36"/>
      <c r="BM87" s="36"/>
      <c r="BN87" s="36"/>
      <c r="BO87" s="36"/>
      <c r="BP87" s="36"/>
      <c r="BQ87" s="36"/>
      <c r="BR87" s="36"/>
      <c r="BS87" s="36"/>
      <c r="BT87" s="36"/>
      <c r="BU87" s="36"/>
      <c r="BV87" s="36"/>
      <c r="BW87" s="36"/>
      <c r="BX87" s="36"/>
      <c r="BY87" s="37"/>
    </row>
    <row r="88" spans="3:77" ht="15" customHeight="1" x14ac:dyDescent="0.3">
      <c r="L88" s="2" t="s">
        <v>236</v>
      </c>
      <c r="M88" s="188"/>
      <c r="N88" s="188"/>
      <c r="O88" s="188"/>
      <c r="P88" s="40" t="s">
        <v>43</v>
      </c>
      <c r="R88" s="188"/>
      <c r="S88" s="188"/>
      <c r="T88" s="188"/>
      <c r="U88" s="40" t="s">
        <v>44</v>
      </c>
      <c r="W88" s="188"/>
      <c r="X88" s="188"/>
      <c r="Y88" s="188"/>
      <c r="Z88" s="40" t="s">
        <v>44</v>
      </c>
      <c r="AN88" s="91"/>
      <c r="AO88" s="91"/>
      <c r="AP88" s="91"/>
      <c r="AQ88" s="91"/>
      <c r="AR88" s="2"/>
      <c r="AS88" s="36"/>
      <c r="AT88" s="36"/>
      <c r="AU88" s="36"/>
      <c r="AV88" s="36"/>
      <c r="AW88" s="36"/>
      <c r="AX88" s="36"/>
      <c r="AY88" s="36"/>
      <c r="AZ88" s="36"/>
      <c r="BA88" s="36"/>
      <c r="BB88" s="36"/>
      <c r="BC88" s="36"/>
      <c r="BD88" s="36"/>
      <c r="BE88" s="36"/>
      <c r="BF88" s="36"/>
      <c r="BG88" s="36"/>
      <c r="BH88" s="36"/>
      <c r="BI88" s="36"/>
      <c r="BJ88" s="36"/>
      <c r="BK88" s="36"/>
      <c r="BL88" s="36"/>
      <c r="BM88" s="36"/>
      <c r="BN88" s="36"/>
      <c r="BO88" s="36"/>
      <c r="BP88" s="36"/>
      <c r="BQ88" s="36"/>
      <c r="BR88" s="36"/>
      <c r="BS88" s="36"/>
      <c r="BT88" s="36"/>
      <c r="BU88" s="36"/>
      <c r="BV88" s="36"/>
      <c r="BW88" s="36"/>
      <c r="BX88" s="36"/>
      <c r="BY88" s="37"/>
    </row>
    <row r="89" spans="3:77" ht="15" customHeight="1" x14ac:dyDescent="0.3">
      <c r="L89" s="2" t="s">
        <v>237</v>
      </c>
      <c r="M89" s="188"/>
      <c r="N89" s="188"/>
      <c r="O89" s="188"/>
      <c r="P89" s="40" t="s">
        <v>43</v>
      </c>
      <c r="R89" s="188"/>
      <c r="S89" s="188"/>
      <c r="T89" s="188"/>
      <c r="U89" s="40" t="s">
        <v>44</v>
      </c>
      <c r="W89" s="188"/>
      <c r="X89" s="188"/>
      <c r="Y89" s="188"/>
      <c r="Z89" s="40" t="s">
        <v>44</v>
      </c>
      <c r="AN89" s="91"/>
      <c r="AO89" s="91"/>
      <c r="AP89" s="91"/>
      <c r="AQ89" s="91"/>
      <c r="AR89" s="2"/>
      <c r="AS89" s="36"/>
      <c r="AT89" s="36"/>
      <c r="AU89" s="36"/>
      <c r="AV89" s="36"/>
      <c r="AW89" s="36"/>
      <c r="AX89" s="36"/>
      <c r="AY89" s="36"/>
      <c r="AZ89" s="36"/>
      <c r="BA89" s="36"/>
      <c r="BB89" s="36"/>
      <c r="BC89" s="36"/>
      <c r="BD89" s="36"/>
      <c r="BE89" s="36"/>
      <c r="BF89" s="36"/>
      <c r="BG89" s="36"/>
      <c r="BH89" s="36"/>
      <c r="BI89" s="36"/>
      <c r="BJ89" s="36"/>
      <c r="BK89" s="36"/>
      <c r="BL89" s="36"/>
      <c r="BM89" s="36"/>
      <c r="BN89" s="36"/>
      <c r="BO89" s="36"/>
      <c r="BP89" s="36"/>
      <c r="BQ89" s="36"/>
      <c r="BR89" s="36"/>
      <c r="BS89" s="36"/>
      <c r="BT89" s="36"/>
      <c r="BU89" s="36"/>
      <c r="BV89" s="36"/>
      <c r="BW89" s="36"/>
      <c r="BX89" s="36"/>
      <c r="BY89" s="37"/>
    </row>
    <row r="90" spans="3:77" ht="15" customHeight="1" x14ac:dyDescent="0.3">
      <c r="L90" s="2" t="s">
        <v>238</v>
      </c>
      <c r="M90" s="188"/>
      <c r="N90" s="188"/>
      <c r="O90" s="188"/>
      <c r="P90" s="40" t="s">
        <v>43</v>
      </c>
      <c r="R90" s="188"/>
      <c r="S90" s="188"/>
      <c r="T90" s="188"/>
      <c r="U90" s="40" t="s">
        <v>44</v>
      </c>
      <c r="W90" s="188"/>
      <c r="X90" s="188"/>
      <c r="Y90" s="188"/>
      <c r="Z90" s="40" t="s">
        <v>44</v>
      </c>
      <c r="AN90" s="91"/>
      <c r="AO90" s="91"/>
      <c r="AP90" s="91"/>
      <c r="AQ90" s="91"/>
      <c r="AR90" s="2"/>
      <c r="AS90" s="36"/>
      <c r="AT90" s="36"/>
      <c r="AU90" s="36"/>
      <c r="AV90" s="36"/>
      <c r="AW90" s="36"/>
      <c r="AX90" s="36"/>
      <c r="AY90" s="36"/>
      <c r="AZ90" s="36"/>
      <c r="BA90" s="36"/>
      <c r="BB90" s="36"/>
      <c r="BC90" s="36"/>
      <c r="BD90" s="36"/>
      <c r="BE90" s="36"/>
      <c r="BF90" s="36"/>
      <c r="BG90" s="36"/>
      <c r="BH90" s="36"/>
      <c r="BI90" s="36"/>
      <c r="BJ90" s="36"/>
      <c r="BK90" s="36"/>
      <c r="BL90" s="36"/>
      <c r="BM90" s="36"/>
      <c r="BN90" s="36"/>
      <c r="BO90" s="36"/>
      <c r="BP90" s="36"/>
      <c r="BQ90" s="36"/>
      <c r="BR90" s="36"/>
      <c r="BS90" s="36"/>
      <c r="BT90" s="36"/>
      <c r="BU90" s="36"/>
      <c r="BV90" s="36"/>
      <c r="BW90" s="36"/>
      <c r="BX90" s="36"/>
      <c r="BY90" s="37"/>
    </row>
    <row r="91" spans="3:77" ht="4.95" customHeight="1" x14ac:dyDescent="0.3">
      <c r="AN91" s="91"/>
      <c r="AO91" s="91"/>
      <c r="AP91" s="91"/>
      <c r="AQ91" s="91"/>
      <c r="AR91" s="2"/>
      <c r="AS91" s="36"/>
      <c r="AT91" s="36"/>
      <c r="AU91" s="36"/>
      <c r="AV91" s="36"/>
      <c r="AW91" s="36"/>
      <c r="AX91" s="36"/>
      <c r="AY91" s="36"/>
      <c r="AZ91" s="36"/>
      <c r="BA91" s="36"/>
      <c r="BB91" s="36"/>
      <c r="BC91" s="36"/>
      <c r="BD91" s="36"/>
      <c r="BE91" s="36"/>
      <c r="BF91" s="36"/>
      <c r="BG91" s="36"/>
      <c r="BH91" s="36"/>
      <c r="BI91" s="36"/>
      <c r="BJ91" s="36"/>
      <c r="BK91" s="36"/>
      <c r="BL91" s="36"/>
      <c r="BM91" s="36"/>
      <c r="BN91" s="36"/>
      <c r="BO91" s="36"/>
      <c r="BP91" s="36"/>
      <c r="BQ91" s="36"/>
      <c r="BR91" s="36"/>
      <c r="BS91" s="36"/>
      <c r="BT91" s="36"/>
      <c r="BU91" s="36"/>
      <c r="BV91" s="36"/>
      <c r="BW91" s="36"/>
      <c r="BX91" s="36"/>
      <c r="BY91" s="37"/>
    </row>
    <row r="92" spans="3:77" ht="15" customHeight="1" x14ac:dyDescent="0.3">
      <c r="C92" s="104" t="s">
        <v>248</v>
      </c>
      <c r="M92" s="191" t="s">
        <v>243</v>
      </c>
      <c r="N92" s="191"/>
      <c r="O92" s="191"/>
      <c r="Q92" s="191" t="s">
        <v>352</v>
      </c>
      <c r="R92" s="191"/>
      <c r="S92" s="191"/>
      <c r="T92" s="191"/>
      <c r="U92" s="191"/>
      <c r="V92" s="191" t="s">
        <v>351</v>
      </c>
      <c r="W92" s="191"/>
      <c r="X92" s="191"/>
      <c r="Y92" s="191"/>
      <c r="Z92" s="191"/>
      <c r="AB92" s="191" t="s">
        <v>42</v>
      </c>
      <c r="AC92" s="191"/>
      <c r="AD92" s="191"/>
      <c r="AN92" s="91"/>
      <c r="AO92" s="91"/>
      <c r="AP92" s="91"/>
      <c r="AQ92" s="91"/>
      <c r="AR92" s="2"/>
      <c r="AS92" s="36"/>
      <c r="AT92" s="36"/>
      <c r="AU92" s="36"/>
      <c r="AV92" s="36"/>
      <c r="AW92" s="36"/>
      <c r="AX92" s="36"/>
      <c r="AY92" s="36"/>
      <c r="AZ92" s="36"/>
      <c r="BA92" s="36"/>
      <c r="BB92" s="36"/>
      <c r="BC92" s="36"/>
      <c r="BD92" s="36"/>
      <c r="BE92" s="36"/>
      <c r="BF92" s="36"/>
      <c r="BG92" s="36"/>
      <c r="BH92" s="36"/>
      <c r="BI92" s="36"/>
      <c r="BJ92" s="36"/>
      <c r="BK92" s="36"/>
      <c r="BL92" s="36"/>
      <c r="BM92" s="36"/>
      <c r="BN92" s="36"/>
      <c r="BO92" s="36"/>
      <c r="BP92" s="36"/>
      <c r="BQ92" s="36"/>
      <c r="BR92" s="36"/>
      <c r="BS92" s="36"/>
      <c r="BT92" s="36"/>
      <c r="BU92" s="36"/>
      <c r="BV92" s="36"/>
      <c r="BW92" s="36"/>
      <c r="BX92" s="36"/>
      <c r="BY92" s="37"/>
    </row>
    <row r="93" spans="3:77" ht="15" customHeight="1" x14ac:dyDescent="0.3">
      <c r="L93" s="2" t="s">
        <v>353</v>
      </c>
      <c r="M93" s="201"/>
      <c r="N93" s="201"/>
      <c r="O93" s="201"/>
      <c r="P93" s="40" t="s">
        <v>244</v>
      </c>
      <c r="R93" s="189"/>
      <c r="S93" s="189"/>
      <c r="T93" s="189"/>
      <c r="U93" s="40" t="s">
        <v>44</v>
      </c>
      <c r="W93" s="189"/>
      <c r="X93" s="189"/>
      <c r="Y93" s="189"/>
      <c r="Z93" s="40" t="s">
        <v>230</v>
      </c>
      <c r="AB93" s="185"/>
      <c r="AC93" s="185"/>
      <c r="AD93" s="185"/>
      <c r="AE93" s="40" t="s">
        <v>44</v>
      </c>
      <c r="AN93" s="91"/>
      <c r="AO93" s="91"/>
      <c r="AP93" s="91"/>
      <c r="AQ93" s="91"/>
      <c r="AR93" s="2"/>
      <c r="AS93" s="36"/>
      <c r="AT93" s="36"/>
      <c r="AU93" s="36"/>
      <c r="AV93" s="36"/>
      <c r="AW93" s="36"/>
      <c r="AX93" s="36"/>
      <c r="AY93" s="36"/>
      <c r="AZ93" s="36"/>
      <c r="BA93" s="36"/>
      <c r="BB93" s="36"/>
      <c r="BC93" s="36"/>
      <c r="BD93" s="36"/>
      <c r="BE93" s="36"/>
      <c r="BF93" s="36"/>
      <c r="BG93" s="36"/>
      <c r="BH93" s="36"/>
      <c r="BI93" s="36"/>
      <c r="BJ93" s="36"/>
      <c r="BK93" s="36"/>
      <c r="BL93" s="36"/>
      <c r="BM93" s="36"/>
      <c r="BN93" s="36"/>
      <c r="BO93" s="36"/>
      <c r="BP93" s="36"/>
      <c r="BQ93" s="36"/>
      <c r="BR93" s="36"/>
      <c r="BS93" s="36"/>
      <c r="BT93" s="36"/>
      <c r="BU93" s="36"/>
      <c r="BV93" s="36"/>
      <c r="BW93" s="36"/>
      <c r="BX93" s="36"/>
      <c r="BY93" s="37"/>
    </row>
    <row r="94" spans="3:77" ht="15" customHeight="1" x14ac:dyDescent="0.3">
      <c r="L94" s="2" t="s">
        <v>354</v>
      </c>
      <c r="M94" s="192"/>
      <c r="N94" s="192"/>
      <c r="O94" s="192"/>
      <c r="P94" s="40" t="s">
        <v>244</v>
      </c>
      <c r="R94" s="183"/>
      <c r="S94" s="183"/>
      <c r="T94" s="183"/>
      <c r="U94" s="40" t="s">
        <v>44</v>
      </c>
      <c r="W94" s="183"/>
      <c r="X94" s="183"/>
      <c r="Y94" s="183"/>
      <c r="Z94" s="40" t="s">
        <v>230</v>
      </c>
      <c r="AB94" s="188"/>
      <c r="AC94" s="188"/>
      <c r="AD94" s="188"/>
      <c r="AE94" s="40" t="s">
        <v>44</v>
      </c>
      <c r="AN94" s="91"/>
      <c r="AO94" s="91"/>
      <c r="AP94" s="91"/>
      <c r="AQ94" s="91"/>
      <c r="AR94" s="2"/>
      <c r="AS94" s="36"/>
      <c r="AT94" s="36"/>
      <c r="AU94" s="36"/>
      <c r="AV94" s="36"/>
      <c r="AW94" s="36"/>
      <c r="AX94" s="36"/>
      <c r="AY94" s="36"/>
      <c r="AZ94" s="36"/>
      <c r="BA94" s="36"/>
      <c r="BB94" s="36"/>
      <c r="BC94" s="36"/>
      <c r="BD94" s="36"/>
      <c r="BE94" s="36"/>
      <c r="BF94" s="36"/>
      <c r="BG94" s="36"/>
      <c r="BH94" s="36"/>
      <c r="BI94" s="36"/>
      <c r="BJ94" s="36"/>
      <c r="BK94" s="36"/>
      <c r="BL94" s="36"/>
      <c r="BM94" s="36"/>
      <c r="BN94" s="36"/>
      <c r="BO94" s="36"/>
      <c r="BP94" s="36"/>
      <c r="BQ94" s="36"/>
      <c r="BR94" s="36"/>
      <c r="BS94" s="36"/>
      <c r="BT94" s="36"/>
      <c r="BU94" s="36"/>
      <c r="BV94" s="36"/>
      <c r="BW94" s="36"/>
      <c r="BX94" s="36"/>
      <c r="BY94" s="37"/>
    </row>
    <row r="95" spans="3:77" ht="15" customHeight="1" x14ac:dyDescent="0.3">
      <c r="V95" s="2" t="s">
        <v>357</v>
      </c>
      <c r="W95" s="183"/>
      <c r="X95" s="183"/>
      <c r="Y95" s="183"/>
      <c r="Z95" s="40" t="s">
        <v>230</v>
      </c>
      <c r="AN95" s="91"/>
      <c r="AO95" s="91"/>
      <c r="AP95" s="91"/>
      <c r="AQ95" s="91"/>
      <c r="AR95" s="2"/>
      <c r="AS95" s="36"/>
      <c r="AT95" s="36"/>
      <c r="AU95" s="36"/>
      <c r="AV95" s="36"/>
      <c r="AW95" s="36"/>
      <c r="AX95" s="36"/>
      <c r="AY95" s="36"/>
      <c r="AZ95" s="36"/>
      <c r="BA95" s="36"/>
      <c r="BB95" s="36"/>
      <c r="BC95" s="36"/>
      <c r="BD95" s="36"/>
      <c r="BE95" s="36"/>
      <c r="BF95" s="36"/>
      <c r="BG95" s="36"/>
      <c r="BH95" s="36"/>
      <c r="BI95" s="36"/>
      <c r="BJ95" s="36"/>
      <c r="BK95" s="36"/>
      <c r="BL95" s="36"/>
      <c r="BM95" s="36"/>
      <c r="BN95" s="36"/>
      <c r="BO95" s="36"/>
      <c r="BP95" s="36"/>
      <c r="BQ95" s="36"/>
      <c r="BR95" s="36"/>
      <c r="BS95" s="36"/>
      <c r="BT95" s="36"/>
      <c r="BU95" s="36"/>
      <c r="BV95" s="36"/>
      <c r="BW95" s="36"/>
      <c r="BX95" s="36"/>
      <c r="BY95" s="37"/>
    </row>
    <row r="96" spans="3:77" ht="15" customHeight="1" x14ac:dyDescent="0.3">
      <c r="V96" s="2" t="s">
        <v>355</v>
      </c>
      <c r="W96" s="206">
        <f>SUM(W93:Y95)</f>
        <v>0</v>
      </c>
      <c r="X96" s="206"/>
      <c r="Y96" s="206"/>
      <c r="Z96" s="40" t="s">
        <v>230</v>
      </c>
      <c r="AN96" s="91"/>
      <c r="AO96" s="91"/>
      <c r="AP96" s="91"/>
      <c r="AQ96" s="91"/>
      <c r="AR96" s="2"/>
      <c r="AS96" s="36"/>
      <c r="AT96" s="36"/>
      <c r="AU96" s="36"/>
      <c r="AV96" s="36"/>
      <c r="AW96" s="36"/>
      <c r="AX96" s="36"/>
      <c r="AY96" s="36"/>
      <c r="AZ96" s="36"/>
      <c r="BA96" s="36"/>
      <c r="BB96" s="36"/>
      <c r="BC96" s="36"/>
      <c r="BD96" s="36"/>
      <c r="BE96" s="36"/>
      <c r="BF96" s="36"/>
      <c r="BG96" s="36"/>
      <c r="BH96" s="36"/>
      <c r="BI96" s="36"/>
      <c r="BJ96" s="36"/>
      <c r="BK96" s="36"/>
      <c r="BL96" s="36"/>
      <c r="BM96" s="36"/>
      <c r="BN96" s="36"/>
      <c r="BO96" s="36"/>
      <c r="BP96" s="36"/>
      <c r="BQ96" s="36"/>
      <c r="BR96" s="36"/>
      <c r="BS96" s="36"/>
      <c r="BT96" s="36"/>
      <c r="BU96" s="36"/>
      <c r="BV96" s="36"/>
      <c r="BW96" s="36"/>
      <c r="BX96" s="36"/>
      <c r="BY96" s="37"/>
    </row>
    <row r="97" spans="2:77" ht="15" customHeight="1" x14ac:dyDescent="0.3">
      <c r="N97" s="2" t="s">
        <v>438</v>
      </c>
      <c r="O97" s="207"/>
      <c r="P97" s="207"/>
      <c r="Q97" s="207"/>
      <c r="R97" s="40" t="s">
        <v>244</v>
      </c>
      <c r="AN97" s="91"/>
      <c r="AO97" s="91"/>
      <c r="AP97" s="91"/>
      <c r="AQ97" s="91"/>
      <c r="AR97" s="2"/>
      <c r="AS97" s="36"/>
      <c r="AT97" s="36"/>
      <c r="AU97" s="36"/>
      <c r="AV97" s="36"/>
      <c r="AW97" s="36"/>
      <c r="AX97" s="36"/>
      <c r="AY97" s="36"/>
      <c r="AZ97" s="36"/>
      <c r="BA97" s="36"/>
      <c r="BB97" s="36"/>
      <c r="BC97" s="36"/>
      <c r="BD97" s="36"/>
      <c r="BE97" s="36"/>
      <c r="BF97" s="36"/>
      <c r="BG97" s="36"/>
      <c r="BH97" s="36"/>
      <c r="BI97" s="36"/>
      <c r="BJ97" s="36"/>
      <c r="BK97" s="36"/>
      <c r="BL97" s="36"/>
      <c r="BM97" s="36"/>
      <c r="BN97" s="36"/>
      <c r="BO97" s="36"/>
      <c r="BP97" s="36"/>
      <c r="BQ97" s="36"/>
      <c r="BR97" s="36"/>
      <c r="BS97" s="36"/>
      <c r="BT97" s="36"/>
      <c r="BU97" s="36"/>
      <c r="BV97" s="36"/>
      <c r="BW97" s="36"/>
      <c r="BX97" s="36"/>
      <c r="BY97" s="37"/>
    </row>
    <row r="98" spans="2:77" ht="15" customHeight="1" x14ac:dyDescent="0.3">
      <c r="K98" s="191" t="s">
        <v>439</v>
      </c>
      <c r="L98" s="191"/>
      <c r="M98" s="191"/>
      <c r="P98" s="4" t="s">
        <v>440</v>
      </c>
      <c r="U98" s="4" t="s">
        <v>245</v>
      </c>
      <c r="Z98" s="4" t="s">
        <v>42</v>
      </c>
      <c r="AE98" s="4" t="s">
        <v>241</v>
      </c>
      <c r="AN98" s="91"/>
      <c r="AO98" s="91"/>
      <c r="AP98" s="91"/>
      <c r="AQ98" s="91"/>
      <c r="AR98" s="2"/>
      <c r="AS98" s="36"/>
      <c r="AT98" s="36"/>
      <c r="AU98" s="36"/>
      <c r="AV98" s="36"/>
      <c r="AW98" s="36"/>
      <c r="AX98" s="36"/>
      <c r="AY98" s="36"/>
      <c r="AZ98" s="36"/>
      <c r="BA98" s="36"/>
      <c r="BB98" s="36"/>
      <c r="BC98" s="36"/>
      <c r="BD98" s="36"/>
      <c r="BE98" s="36"/>
      <c r="BF98" s="36"/>
      <c r="BG98" s="36"/>
      <c r="BH98" s="36"/>
      <c r="BI98" s="36"/>
      <c r="BJ98" s="36"/>
      <c r="BK98" s="36"/>
      <c r="BL98" s="36"/>
      <c r="BM98" s="36"/>
      <c r="BN98" s="36"/>
      <c r="BO98" s="36"/>
      <c r="BP98" s="36"/>
      <c r="BQ98" s="36"/>
      <c r="BR98" s="36"/>
      <c r="BS98" s="36"/>
      <c r="BT98" s="36"/>
      <c r="BU98" s="36"/>
      <c r="BV98" s="36"/>
      <c r="BW98" s="36"/>
      <c r="BX98" s="36"/>
      <c r="BY98" s="37"/>
    </row>
    <row r="99" spans="2:77" ht="15" customHeight="1" x14ac:dyDescent="0.3">
      <c r="J99" s="2" t="s">
        <v>242</v>
      </c>
      <c r="K99" s="193"/>
      <c r="L99" s="193"/>
      <c r="M99" s="193"/>
      <c r="O99" s="185"/>
      <c r="P99" s="185"/>
      <c r="Q99" s="185"/>
      <c r="R99" s="40" t="s">
        <v>43</v>
      </c>
      <c r="T99" s="185"/>
      <c r="U99" s="185"/>
      <c r="V99" s="185"/>
      <c r="W99" s="40" t="s">
        <v>44</v>
      </c>
      <c r="Y99" s="185"/>
      <c r="Z99" s="185"/>
      <c r="AA99" s="185"/>
      <c r="AB99" s="40" t="s">
        <v>44</v>
      </c>
      <c r="AD99" s="185"/>
      <c r="AE99" s="185"/>
      <c r="AF99" s="185"/>
      <c r="AG99" s="40" t="s">
        <v>44</v>
      </c>
      <c r="AL99" s="125">
        <v>1</v>
      </c>
      <c r="AM99" s="125">
        <f>IF(AL99&lt;=$O$97,2,1)</f>
        <v>1</v>
      </c>
      <c r="AN99" s="125">
        <f>IF(ISBLANK(K99),1,2)</f>
        <v>1</v>
      </c>
      <c r="AO99" s="91"/>
      <c r="AP99" s="91"/>
      <c r="AQ99" s="91"/>
      <c r="AR99" s="2"/>
      <c r="AS99" s="36"/>
      <c r="AT99" s="36"/>
      <c r="AU99" s="36"/>
      <c r="AV99" s="36"/>
      <c r="AW99" s="36"/>
      <c r="AX99" s="36"/>
      <c r="AY99" s="36"/>
      <c r="AZ99" s="36"/>
      <c r="BA99" s="36"/>
      <c r="BB99" s="36"/>
      <c r="BC99" s="36"/>
      <c r="BD99" s="36"/>
      <c r="BE99" s="36"/>
      <c r="BF99" s="36"/>
      <c r="BG99" s="36"/>
      <c r="BH99" s="36"/>
      <c r="BI99" s="36"/>
      <c r="BJ99" s="36"/>
      <c r="BK99" s="36"/>
      <c r="BL99" s="36"/>
      <c r="BM99" s="36"/>
      <c r="BN99" s="36"/>
      <c r="BO99" s="36"/>
      <c r="BP99" s="36"/>
      <c r="BQ99" s="36"/>
      <c r="BR99" s="36"/>
      <c r="BS99" s="36"/>
      <c r="BT99" s="36"/>
      <c r="BU99" s="36"/>
      <c r="BV99" s="36"/>
      <c r="BW99" s="36"/>
      <c r="BX99" s="36"/>
      <c r="BY99" s="37"/>
    </row>
    <row r="100" spans="2:77" ht="4.95" customHeight="1" x14ac:dyDescent="0.3">
      <c r="AL100" s="91"/>
      <c r="AM100" s="91"/>
      <c r="AN100" s="91"/>
      <c r="AO100" s="91"/>
      <c r="AP100" s="91"/>
      <c r="AQ100" s="91"/>
      <c r="AR100" s="2"/>
      <c r="AS100" s="36"/>
      <c r="AT100" s="36"/>
      <c r="AU100" s="36"/>
      <c r="AV100" s="36"/>
      <c r="AW100" s="36"/>
      <c r="AX100" s="36"/>
      <c r="AY100" s="36"/>
      <c r="AZ100" s="36"/>
      <c r="BA100" s="36"/>
      <c r="BB100" s="36"/>
      <c r="BC100" s="36"/>
      <c r="BD100" s="36"/>
      <c r="BE100" s="36"/>
      <c r="BF100" s="36"/>
      <c r="BG100" s="36"/>
      <c r="BH100" s="36"/>
      <c r="BI100" s="36"/>
      <c r="BJ100" s="36"/>
      <c r="BK100" s="36"/>
      <c r="BL100" s="36"/>
      <c r="BM100" s="36"/>
      <c r="BN100" s="36"/>
      <c r="BO100" s="36"/>
      <c r="BP100" s="36"/>
      <c r="BQ100" s="36"/>
      <c r="BR100" s="36"/>
      <c r="BS100" s="36"/>
      <c r="BT100" s="36"/>
      <c r="BU100" s="36"/>
      <c r="BV100" s="36"/>
      <c r="BW100" s="36"/>
      <c r="BX100" s="36"/>
      <c r="BY100" s="37"/>
    </row>
    <row r="101" spans="2:77" ht="15" customHeight="1" x14ac:dyDescent="0.3">
      <c r="J101" s="2" t="s">
        <v>441</v>
      </c>
      <c r="K101" s="148"/>
      <c r="L101" s="40" t="s">
        <v>126</v>
      </c>
      <c r="N101" s="148"/>
      <c r="O101" s="40" t="s">
        <v>127</v>
      </c>
      <c r="T101" s="207"/>
      <c r="U101" s="207"/>
      <c r="V101" s="207"/>
      <c r="W101" s="40" t="s">
        <v>43</v>
      </c>
      <c r="Y101" s="185"/>
      <c r="Z101" s="185"/>
      <c r="AA101" s="185"/>
      <c r="AB101" s="40" t="s">
        <v>44</v>
      </c>
      <c r="AL101" s="125">
        <f>IF(AND(ISBLANK(K101),ISBLANK(N101)),1,2)</f>
        <v>1</v>
      </c>
      <c r="AM101" s="125">
        <f>IF(ISBLANK(K101),1,2)</f>
        <v>1</v>
      </c>
      <c r="AN101" s="125"/>
      <c r="AO101" s="91"/>
      <c r="AP101" s="91"/>
      <c r="AQ101" s="91"/>
      <c r="AR101" s="2"/>
      <c r="AS101" s="36"/>
      <c r="AT101" s="36"/>
      <c r="AU101" s="36"/>
      <c r="AV101" s="36"/>
      <c r="AW101" s="36"/>
      <c r="AX101" s="36"/>
      <c r="AY101" s="36"/>
      <c r="AZ101" s="36"/>
      <c r="BA101" s="36"/>
      <c r="BB101" s="36"/>
      <c r="BC101" s="36"/>
      <c r="BD101" s="36"/>
      <c r="BE101" s="36"/>
      <c r="BF101" s="36"/>
      <c r="BG101" s="36"/>
      <c r="BH101" s="36"/>
      <c r="BI101" s="36"/>
      <c r="BJ101" s="36"/>
      <c r="BK101" s="36"/>
      <c r="BL101" s="36"/>
      <c r="BM101" s="36"/>
      <c r="BN101" s="36"/>
      <c r="BO101" s="36"/>
      <c r="BP101" s="36"/>
      <c r="BQ101" s="36"/>
      <c r="BR101" s="36"/>
      <c r="BS101" s="36"/>
      <c r="BT101" s="36"/>
      <c r="BU101" s="36"/>
      <c r="BV101" s="36"/>
      <c r="BW101" s="36"/>
      <c r="BX101" s="36"/>
      <c r="BY101" s="37"/>
    </row>
    <row r="102" spans="2:77" ht="4.95" customHeight="1" x14ac:dyDescent="0.3">
      <c r="AL102" s="91"/>
      <c r="AM102" s="91"/>
      <c r="AN102" s="91"/>
      <c r="AO102" s="91"/>
      <c r="AP102" s="91"/>
      <c r="AQ102" s="91"/>
      <c r="AR102" s="2"/>
      <c r="AS102" s="36"/>
      <c r="AT102" s="36"/>
      <c r="AU102" s="36"/>
      <c r="AV102" s="36"/>
      <c r="AW102" s="36"/>
      <c r="AX102" s="36"/>
      <c r="AY102" s="36"/>
      <c r="AZ102" s="36"/>
      <c r="BA102" s="36"/>
      <c r="BB102" s="36"/>
      <c r="BC102" s="36"/>
      <c r="BD102" s="36"/>
      <c r="BE102" s="36"/>
      <c r="BF102" s="36"/>
      <c r="BG102" s="36"/>
      <c r="BH102" s="36"/>
      <c r="BI102" s="36"/>
      <c r="BJ102" s="36"/>
      <c r="BK102" s="36"/>
      <c r="BL102" s="36"/>
      <c r="BM102" s="36"/>
      <c r="BN102" s="36"/>
      <c r="BO102" s="36"/>
      <c r="BP102" s="36"/>
      <c r="BQ102" s="36"/>
      <c r="BR102" s="36"/>
      <c r="BS102" s="36"/>
      <c r="BT102" s="36"/>
      <c r="BU102" s="36"/>
      <c r="BV102" s="36"/>
      <c r="BW102" s="36"/>
      <c r="BX102" s="36"/>
      <c r="BY102" s="37"/>
    </row>
    <row r="103" spans="2:77" ht="15" customHeight="1" x14ac:dyDescent="0.3">
      <c r="J103" s="2" t="s">
        <v>242</v>
      </c>
      <c r="K103" s="193"/>
      <c r="L103" s="193"/>
      <c r="M103" s="193"/>
      <c r="O103" s="185"/>
      <c r="P103" s="185"/>
      <c r="Q103" s="185"/>
      <c r="R103" s="40" t="s">
        <v>43</v>
      </c>
      <c r="T103" s="185"/>
      <c r="U103" s="185"/>
      <c r="V103" s="185"/>
      <c r="W103" s="40" t="s">
        <v>44</v>
      </c>
      <c r="Y103" s="185"/>
      <c r="Z103" s="185"/>
      <c r="AA103" s="185"/>
      <c r="AB103" s="40" t="s">
        <v>44</v>
      </c>
      <c r="AD103" s="185"/>
      <c r="AE103" s="185"/>
      <c r="AF103" s="185"/>
      <c r="AG103" s="40" t="s">
        <v>44</v>
      </c>
      <c r="AL103" s="125">
        <v>2</v>
      </c>
      <c r="AM103" s="125">
        <f>IF(AL103&lt;=$O$97,2,1)</f>
        <v>1</v>
      </c>
      <c r="AN103" s="125">
        <f t="shared" ref="AN103:AN107" si="4">IF(ISBLANK(K103),1,2)</f>
        <v>1</v>
      </c>
      <c r="AO103" s="91"/>
      <c r="AP103" s="91"/>
      <c r="AQ103" s="91"/>
      <c r="AR103" s="2"/>
      <c r="AS103" s="36"/>
      <c r="AT103" s="36"/>
      <c r="AU103" s="36"/>
      <c r="AV103" s="36"/>
      <c r="AW103" s="36"/>
      <c r="AX103" s="36"/>
      <c r="AY103" s="36"/>
      <c r="AZ103" s="36"/>
      <c r="BA103" s="36"/>
      <c r="BB103" s="36"/>
      <c r="BC103" s="36"/>
      <c r="BD103" s="36"/>
      <c r="BE103" s="36"/>
      <c r="BF103" s="36"/>
      <c r="BG103" s="36"/>
      <c r="BH103" s="36"/>
      <c r="BI103" s="36"/>
      <c r="BJ103" s="36"/>
      <c r="BK103" s="36"/>
      <c r="BL103" s="36"/>
      <c r="BM103" s="36"/>
      <c r="BN103" s="36"/>
      <c r="BO103" s="36"/>
      <c r="BP103" s="36"/>
      <c r="BQ103" s="36"/>
      <c r="BR103" s="36"/>
      <c r="BS103" s="36"/>
      <c r="BT103" s="36"/>
      <c r="BU103" s="36"/>
      <c r="BV103" s="36"/>
      <c r="BW103" s="36"/>
      <c r="BX103" s="36"/>
      <c r="BY103" s="37"/>
    </row>
    <row r="104" spans="2:77" ht="4.95" customHeight="1" x14ac:dyDescent="0.3">
      <c r="AL104" s="91"/>
      <c r="AM104" s="91"/>
      <c r="AN104" s="91"/>
      <c r="AO104" s="91"/>
      <c r="AP104" s="91"/>
      <c r="AQ104" s="91"/>
      <c r="AR104" s="2"/>
      <c r="AS104" s="36"/>
      <c r="AT104" s="36"/>
      <c r="AU104" s="36"/>
      <c r="AV104" s="36"/>
      <c r="AW104" s="36"/>
      <c r="AX104" s="36"/>
      <c r="AY104" s="36"/>
      <c r="AZ104" s="36"/>
      <c r="BA104" s="36"/>
      <c r="BB104" s="36"/>
      <c r="BC104" s="36"/>
      <c r="BD104" s="36"/>
      <c r="BE104" s="36"/>
      <c r="BF104" s="36"/>
      <c r="BG104" s="36"/>
      <c r="BH104" s="36"/>
      <c r="BI104" s="36"/>
      <c r="BJ104" s="36"/>
      <c r="BK104" s="36"/>
      <c r="BL104" s="36"/>
      <c r="BM104" s="36"/>
      <c r="BN104" s="36"/>
      <c r="BO104" s="36"/>
      <c r="BP104" s="36"/>
      <c r="BQ104" s="36"/>
      <c r="BR104" s="36"/>
      <c r="BS104" s="36"/>
      <c r="BT104" s="36"/>
      <c r="BU104" s="36"/>
      <c r="BV104" s="36"/>
      <c r="BW104" s="36"/>
      <c r="BX104" s="36"/>
      <c r="BY104" s="37"/>
    </row>
    <row r="105" spans="2:77" ht="15" customHeight="1" x14ac:dyDescent="0.3">
      <c r="J105" s="2" t="s">
        <v>441</v>
      </c>
      <c r="K105" s="148"/>
      <c r="L105" s="40" t="s">
        <v>126</v>
      </c>
      <c r="N105" s="148"/>
      <c r="O105" s="40" t="s">
        <v>127</v>
      </c>
      <c r="T105" s="207"/>
      <c r="U105" s="207"/>
      <c r="V105" s="207"/>
      <c r="W105" s="40" t="s">
        <v>43</v>
      </c>
      <c r="Y105" s="185"/>
      <c r="Z105" s="185"/>
      <c r="AA105" s="185"/>
      <c r="AB105" s="40" t="s">
        <v>44</v>
      </c>
      <c r="AL105" s="125">
        <f>IF(AND(ISBLANK(K105),ISBLANK(N105)),1,2)</f>
        <v>1</v>
      </c>
      <c r="AM105" s="125">
        <f>IF(ISBLANK(K105),1,2)</f>
        <v>1</v>
      </c>
      <c r="AN105" s="125"/>
      <c r="AO105" s="91"/>
      <c r="AP105" s="91"/>
      <c r="AQ105" s="91"/>
      <c r="AR105" s="2"/>
      <c r="AS105" s="36"/>
      <c r="AT105" s="36"/>
      <c r="AU105" s="36"/>
      <c r="AV105" s="36"/>
      <c r="AW105" s="36"/>
      <c r="AX105" s="36"/>
      <c r="AY105" s="36"/>
      <c r="AZ105" s="36"/>
      <c r="BA105" s="36"/>
      <c r="BB105" s="36"/>
      <c r="BC105" s="36"/>
      <c r="BD105" s="36"/>
      <c r="BE105" s="36"/>
      <c r="BF105" s="36"/>
      <c r="BG105" s="36"/>
      <c r="BH105" s="36"/>
      <c r="BI105" s="36"/>
      <c r="BJ105" s="36"/>
      <c r="BK105" s="36"/>
      <c r="BL105" s="36"/>
      <c r="BM105" s="36"/>
      <c r="BN105" s="36"/>
      <c r="BO105" s="36"/>
      <c r="BP105" s="36"/>
      <c r="BQ105" s="36"/>
      <c r="BR105" s="36"/>
      <c r="BS105" s="36"/>
      <c r="BT105" s="36"/>
      <c r="BU105" s="36"/>
      <c r="BV105" s="36"/>
      <c r="BW105" s="36"/>
      <c r="BX105" s="36"/>
      <c r="BY105" s="37"/>
    </row>
    <row r="106" spans="2:77" ht="4.95" customHeight="1" x14ac:dyDescent="0.3">
      <c r="AL106" s="91"/>
      <c r="AM106" s="91"/>
      <c r="AN106" s="91"/>
      <c r="AO106" s="91"/>
      <c r="AP106" s="91"/>
      <c r="AQ106" s="91"/>
      <c r="AR106" s="2"/>
      <c r="AS106" s="36"/>
      <c r="AT106" s="36"/>
      <c r="AU106" s="36"/>
      <c r="AV106" s="36"/>
      <c r="AW106" s="36"/>
      <c r="AX106" s="36"/>
      <c r="AY106" s="36"/>
      <c r="AZ106" s="36"/>
      <c r="BA106" s="36"/>
      <c r="BB106" s="36"/>
      <c r="BC106" s="36"/>
      <c r="BD106" s="36"/>
      <c r="BE106" s="36"/>
      <c r="BF106" s="36"/>
      <c r="BG106" s="36"/>
      <c r="BH106" s="36"/>
      <c r="BI106" s="36"/>
      <c r="BJ106" s="36"/>
      <c r="BK106" s="36"/>
      <c r="BL106" s="36"/>
      <c r="BM106" s="36"/>
      <c r="BN106" s="36"/>
      <c r="BO106" s="36"/>
      <c r="BP106" s="36"/>
      <c r="BQ106" s="36"/>
      <c r="BR106" s="36"/>
      <c r="BS106" s="36"/>
      <c r="BT106" s="36"/>
      <c r="BU106" s="36"/>
      <c r="BV106" s="36"/>
      <c r="BW106" s="36"/>
      <c r="BX106" s="36"/>
      <c r="BY106" s="37"/>
    </row>
    <row r="107" spans="2:77" ht="15" customHeight="1" x14ac:dyDescent="0.3">
      <c r="J107" s="2" t="s">
        <v>242</v>
      </c>
      <c r="K107" s="193"/>
      <c r="L107" s="193"/>
      <c r="M107" s="193"/>
      <c r="O107" s="185"/>
      <c r="P107" s="185"/>
      <c r="Q107" s="185"/>
      <c r="R107" s="40" t="s">
        <v>43</v>
      </c>
      <c r="T107" s="185"/>
      <c r="U107" s="185"/>
      <c r="V107" s="185"/>
      <c r="W107" s="40" t="s">
        <v>44</v>
      </c>
      <c r="Y107" s="185"/>
      <c r="Z107" s="185"/>
      <c r="AA107" s="185"/>
      <c r="AB107" s="40" t="s">
        <v>44</v>
      </c>
      <c r="AD107" s="185"/>
      <c r="AE107" s="185"/>
      <c r="AF107" s="185"/>
      <c r="AG107" s="40" t="s">
        <v>44</v>
      </c>
      <c r="AL107" s="125">
        <v>3</v>
      </c>
      <c r="AM107" s="125">
        <f>IF(AL107&lt;=$O$97,2,1)</f>
        <v>1</v>
      </c>
      <c r="AN107" s="125">
        <f t="shared" si="4"/>
        <v>1</v>
      </c>
      <c r="AO107" s="91"/>
      <c r="AP107" s="91"/>
      <c r="AQ107" s="91"/>
      <c r="AR107" s="2"/>
      <c r="AS107" s="36"/>
      <c r="AT107" s="36"/>
      <c r="AU107" s="36"/>
      <c r="AV107" s="36"/>
      <c r="AW107" s="36"/>
      <c r="AX107" s="36"/>
      <c r="AY107" s="36"/>
      <c r="AZ107" s="36"/>
      <c r="BA107" s="36"/>
      <c r="BB107" s="36"/>
      <c r="BC107" s="36"/>
      <c r="BD107" s="36"/>
      <c r="BE107" s="36"/>
      <c r="BF107" s="36"/>
      <c r="BG107" s="36"/>
      <c r="BH107" s="36"/>
      <c r="BI107" s="36"/>
      <c r="BJ107" s="36"/>
      <c r="BK107" s="36"/>
      <c r="BL107" s="36"/>
      <c r="BM107" s="36"/>
      <c r="BN107" s="36"/>
      <c r="BO107" s="36"/>
      <c r="BP107" s="36"/>
      <c r="BQ107" s="36"/>
      <c r="BR107" s="36"/>
      <c r="BS107" s="36"/>
      <c r="BT107" s="36"/>
      <c r="BU107" s="36"/>
      <c r="BV107" s="36"/>
      <c r="BW107" s="36"/>
      <c r="BX107" s="36"/>
      <c r="BY107" s="37"/>
    </row>
    <row r="108" spans="2:77" ht="4.95" customHeight="1" x14ac:dyDescent="0.3">
      <c r="AL108" s="91"/>
      <c r="AM108" s="91"/>
      <c r="AN108" s="91"/>
      <c r="AO108" s="91"/>
      <c r="AP108" s="91"/>
      <c r="AQ108" s="91"/>
      <c r="AR108" s="2"/>
      <c r="AS108" s="36"/>
      <c r="AT108" s="36"/>
      <c r="AU108" s="36"/>
      <c r="AV108" s="36"/>
      <c r="AW108" s="36"/>
      <c r="AX108" s="36"/>
      <c r="AY108" s="36"/>
      <c r="AZ108" s="36"/>
      <c r="BA108" s="36"/>
      <c r="BB108" s="36"/>
      <c r="BC108" s="36"/>
      <c r="BD108" s="36"/>
      <c r="BE108" s="36"/>
      <c r="BF108" s="36"/>
      <c r="BG108" s="36"/>
      <c r="BH108" s="36"/>
      <c r="BI108" s="36"/>
      <c r="BJ108" s="36"/>
      <c r="BK108" s="36"/>
      <c r="BL108" s="36"/>
      <c r="BM108" s="36"/>
      <c r="BN108" s="36"/>
      <c r="BO108" s="36"/>
      <c r="BP108" s="36"/>
      <c r="BQ108" s="36"/>
      <c r="BR108" s="36"/>
      <c r="BS108" s="36"/>
      <c r="BT108" s="36"/>
      <c r="BU108" s="36"/>
      <c r="BV108" s="36"/>
      <c r="BW108" s="36"/>
      <c r="BX108" s="36"/>
      <c r="BY108" s="37"/>
    </row>
    <row r="109" spans="2:77" ht="15" customHeight="1" x14ac:dyDescent="0.3">
      <c r="J109" s="2" t="s">
        <v>441</v>
      </c>
      <c r="K109" s="148"/>
      <c r="L109" s="40" t="s">
        <v>126</v>
      </c>
      <c r="N109" s="148"/>
      <c r="O109" s="40" t="s">
        <v>127</v>
      </c>
      <c r="T109" s="207"/>
      <c r="U109" s="207"/>
      <c r="V109" s="207"/>
      <c r="W109" s="40" t="s">
        <v>43</v>
      </c>
      <c r="Y109" s="185"/>
      <c r="Z109" s="185"/>
      <c r="AA109" s="185"/>
      <c r="AB109" s="40" t="s">
        <v>44</v>
      </c>
      <c r="AL109" s="125">
        <f>IF(AND(ISBLANK(K109),ISBLANK(N109)),1,2)</f>
        <v>1</v>
      </c>
      <c r="AM109" s="125">
        <f>IF(ISBLANK(K109),1,2)</f>
        <v>1</v>
      </c>
      <c r="AN109" s="125"/>
      <c r="AO109" s="91"/>
      <c r="AP109" s="91"/>
      <c r="AQ109" s="91"/>
      <c r="AR109" s="2"/>
      <c r="AS109" s="36"/>
      <c r="AT109" s="36"/>
      <c r="AU109" s="36"/>
      <c r="AV109" s="36"/>
      <c r="AW109" s="36"/>
      <c r="AX109" s="36"/>
      <c r="AY109" s="36"/>
      <c r="AZ109" s="36"/>
      <c r="BA109" s="36"/>
      <c r="BB109" s="36"/>
      <c r="BC109" s="36"/>
      <c r="BD109" s="36"/>
      <c r="BE109" s="36"/>
      <c r="BF109" s="36"/>
      <c r="BG109" s="36"/>
      <c r="BH109" s="36"/>
      <c r="BI109" s="36"/>
      <c r="BJ109" s="36"/>
      <c r="BK109" s="36"/>
      <c r="BL109" s="36"/>
      <c r="BM109" s="36"/>
      <c r="BN109" s="36"/>
      <c r="BO109" s="36"/>
      <c r="BP109" s="36"/>
      <c r="BQ109" s="36"/>
      <c r="BR109" s="36"/>
      <c r="BS109" s="36"/>
      <c r="BT109" s="36"/>
      <c r="BU109" s="36"/>
      <c r="BV109" s="36"/>
      <c r="BW109" s="36"/>
      <c r="BX109" s="36"/>
      <c r="BY109" s="37"/>
    </row>
    <row r="110" spans="2:77" ht="15" customHeight="1" x14ac:dyDescent="0.3">
      <c r="AN110" s="91"/>
      <c r="AO110" s="91"/>
      <c r="AP110" s="91"/>
      <c r="AQ110" s="91"/>
      <c r="AR110" s="2"/>
      <c r="AS110" s="36"/>
      <c r="AT110" s="36"/>
      <c r="AU110" s="36"/>
      <c r="AV110" s="36"/>
      <c r="AW110" s="36"/>
      <c r="AX110" s="36"/>
      <c r="AY110" s="36"/>
      <c r="AZ110" s="36"/>
      <c r="BA110" s="36"/>
      <c r="BB110" s="36"/>
      <c r="BC110" s="36"/>
      <c r="BD110" s="36"/>
      <c r="BE110" s="36"/>
      <c r="BF110" s="36"/>
      <c r="BG110" s="36"/>
      <c r="BH110" s="36"/>
      <c r="BI110" s="36"/>
      <c r="BJ110" s="36"/>
      <c r="BK110" s="36"/>
      <c r="BL110" s="36"/>
      <c r="BM110" s="36"/>
      <c r="BN110" s="36"/>
      <c r="BO110" s="36"/>
      <c r="BP110" s="36"/>
      <c r="BQ110" s="36"/>
      <c r="BR110" s="36"/>
      <c r="BS110" s="36"/>
      <c r="BT110" s="36"/>
      <c r="BU110" s="36"/>
      <c r="BV110" s="36"/>
      <c r="BW110" s="36"/>
      <c r="BX110" s="36"/>
      <c r="BY110" s="37"/>
    </row>
    <row r="111" spans="2:77" ht="15" customHeight="1" x14ac:dyDescent="0.3">
      <c r="B111" s="203">
        <f>Tables!$C$13</f>
        <v>45566</v>
      </c>
      <c r="C111" s="203"/>
      <c r="D111" s="203"/>
      <c r="E111" s="203"/>
      <c r="F111" s="203"/>
      <c r="G111" s="203"/>
      <c r="H111" s="203"/>
      <c r="R111" s="191" t="s">
        <v>339</v>
      </c>
      <c r="S111" s="191"/>
      <c r="T111" s="191"/>
      <c r="U111" s="191"/>
      <c r="AK111" s="45"/>
      <c r="AN111" s="91"/>
      <c r="AO111" s="91"/>
      <c r="AP111" s="91"/>
      <c r="AQ111" s="91"/>
      <c r="AR111" s="2"/>
      <c r="AS111" s="36"/>
      <c r="AT111" s="36"/>
      <c r="AU111" s="36"/>
      <c r="AV111" s="36"/>
      <c r="AW111" s="36"/>
      <c r="AX111" s="36"/>
      <c r="AY111" s="36"/>
      <c r="AZ111" s="36"/>
      <c r="BA111" s="36"/>
      <c r="BB111" s="36"/>
      <c r="BC111" s="36"/>
      <c r="BD111" s="36"/>
      <c r="BE111" s="36"/>
      <c r="BF111" s="36"/>
      <c r="BG111" s="36"/>
      <c r="BH111" s="36"/>
      <c r="BI111" s="36"/>
      <c r="BJ111" s="36"/>
      <c r="BK111" s="36"/>
      <c r="BL111" s="36"/>
      <c r="BM111" s="36"/>
      <c r="BN111" s="36"/>
      <c r="BO111" s="36"/>
      <c r="BP111" s="36"/>
      <c r="BQ111" s="36"/>
      <c r="BR111" s="36"/>
      <c r="BS111" s="36"/>
      <c r="BT111" s="36"/>
      <c r="BU111" s="36"/>
      <c r="BV111" s="36"/>
      <c r="BW111" s="36"/>
      <c r="BX111" s="36"/>
      <c r="BY111" s="37"/>
    </row>
    <row r="112" spans="2:77" ht="15" customHeight="1" x14ac:dyDescent="0.3">
      <c r="C112" s="2" t="s">
        <v>1</v>
      </c>
      <c r="D112" s="167">
        <f>IF(ISBLANK($E$13),0,$E$13)</f>
        <v>0</v>
      </c>
      <c r="E112" s="167"/>
      <c r="F112" s="167"/>
      <c r="G112" s="167"/>
      <c r="H112" s="167"/>
      <c r="I112" s="167"/>
      <c r="J112" s="167"/>
      <c r="K112" s="167"/>
      <c r="L112" s="167"/>
      <c r="M112" s="167"/>
      <c r="N112" s="167"/>
      <c r="O112" s="167"/>
      <c r="P112" s="167"/>
      <c r="Q112" s="167"/>
      <c r="R112" s="167"/>
      <c r="S112" s="167"/>
      <c r="T112" s="167"/>
      <c r="U112" s="167"/>
      <c r="V112" s="167"/>
      <c r="W112" s="167"/>
      <c r="X112" s="167"/>
      <c r="Y112" s="167"/>
      <c r="AD112" s="2" t="s">
        <v>20</v>
      </c>
      <c r="AE112" s="168">
        <f>IF(ISBLANK($AE$13),0,$AE$13)</f>
        <v>0</v>
      </c>
      <c r="AF112" s="168"/>
      <c r="AG112" s="168"/>
      <c r="AH112" s="168"/>
      <c r="AI112" s="168"/>
      <c r="AJ112" s="168"/>
      <c r="AN112" s="91"/>
      <c r="AO112" s="91"/>
      <c r="AP112" s="91"/>
      <c r="AQ112" s="91"/>
      <c r="AR112" s="2"/>
      <c r="AS112" s="36"/>
      <c r="AT112" s="36"/>
      <c r="AU112" s="36"/>
      <c r="AV112" s="36"/>
      <c r="AW112" s="36"/>
      <c r="AX112" s="36"/>
      <c r="AY112" s="36"/>
      <c r="AZ112" s="36"/>
      <c r="BA112" s="36"/>
      <c r="BB112" s="36"/>
      <c r="BC112" s="36"/>
      <c r="BD112" s="36"/>
      <c r="BE112" s="36"/>
      <c r="BF112" s="36"/>
      <c r="BG112" s="36"/>
      <c r="BH112" s="36"/>
      <c r="BI112" s="36"/>
      <c r="BJ112" s="36"/>
      <c r="BK112" s="36"/>
      <c r="BL112" s="36"/>
      <c r="BM112" s="36"/>
      <c r="BN112" s="36"/>
      <c r="BO112" s="36"/>
      <c r="BP112" s="36"/>
      <c r="BQ112" s="36"/>
      <c r="BR112" s="36"/>
      <c r="BS112" s="36"/>
      <c r="BT112" s="36"/>
      <c r="BU112" s="36"/>
      <c r="BV112" s="36"/>
      <c r="BW112" s="36"/>
      <c r="BX112" s="36"/>
      <c r="BY112" s="37"/>
    </row>
    <row r="113" spans="2:77" ht="15" customHeight="1" x14ac:dyDescent="0.3">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D113" s="2" t="s">
        <v>34</v>
      </c>
      <c r="AE113" s="169">
        <f>IF(ISBLANK($AE$14),0,$AE$14)</f>
        <v>0</v>
      </c>
      <c r="AF113" s="169"/>
      <c r="AG113" s="169"/>
      <c r="AH113" s="169"/>
      <c r="AI113" s="169"/>
      <c r="AJ113" s="169"/>
      <c r="AN113" s="91"/>
      <c r="AO113" s="91"/>
      <c r="AP113" s="91"/>
      <c r="AQ113" s="91"/>
      <c r="AR113" s="2"/>
      <c r="AS113" s="36"/>
      <c r="AT113" s="36"/>
      <c r="AU113" s="36"/>
      <c r="AV113" s="36"/>
      <c r="AW113" s="36"/>
      <c r="AX113" s="36"/>
      <c r="AY113" s="36"/>
      <c r="AZ113" s="36"/>
      <c r="BA113" s="36"/>
      <c r="BB113" s="36"/>
      <c r="BC113" s="36"/>
      <c r="BD113" s="36"/>
      <c r="BE113" s="36"/>
      <c r="BF113" s="36"/>
      <c r="BG113" s="36"/>
      <c r="BH113" s="36"/>
      <c r="BI113" s="36"/>
      <c r="BJ113" s="36"/>
      <c r="BK113" s="36"/>
      <c r="BL113" s="36"/>
      <c r="BM113" s="36"/>
      <c r="BN113" s="36"/>
      <c r="BO113" s="36"/>
      <c r="BP113" s="36"/>
      <c r="BQ113" s="36"/>
      <c r="BR113" s="36"/>
      <c r="BS113" s="36"/>
      <c r="BT113" s="36"/>
      <c r="BU113" s="36"/>
      <c r="BV113" s="36"/>
      <c r="BW113" s="36"/>
      <c r="BX113" s="36"/>
      <c r="BY113" s="37"/>
    </row>
    <row r="114" spans="2:77" ht="15" customHeight="1" x14ac:dyDescent="0.3">
      <c r="C114" s="104" t="s">
        <v>442</v>
      </c>
      <c r="AN114" s="91"/>
      <c r="AO114" s="91"/>
      <c r="AP114" s="91"/>
      <c r="AQ114" s="91"/>
      <c r="AR114" s="2"/>
      <c r="AS114" s="36"/>
      <c r="AT114" s="36"/>
      <c r="AU114" s="36"/>
      <c r="AV114" s="36"/>
      <c r="AW114" s="36"/>
      <c r="AX114" s="36"/>
      <c r="AY114" s="36"/>
      <c r="AZ114" s="36"/>
      <c r="BA114" s="36"/>
      <c r="BB114" s="36"/>
      <c r="BC114" s="36"/>
      <c r="BD114" s="36"/>
      <c r="BE114" s="36"/>
      <c r="BF114" s="36"/>
      <c r="BG114" s="36"/>
      <c r="BH114" s="36"/>
      <c r="BI114" s="36"/>
      <c r="BJ114" s="36"/>
      <c r="BK114" s="36"/>
      <c r="BL114" s="36"/>
      <c r="BM114" s="36"/>
      <c r="BN114" s="36"/>
      <c r="BO114" s="36"/>
      <c r="BP114" s="36"/>
      <c r="BQ114" s="36"/>
      <c r="BR114" s="36"/>
      <c r="BS114" s="36"/>
      <c r="BT114" s="36"/>
      <c r="BU114" s="36"/>
      <c r="BV114" s="36"/>
      <c r="BW114" s="36"/>
      <c r="BX114" s="36"/>
      <c r="BY114" s="37"/>
    </row>
    <row r="115" spans="2:77" ht="15" customHeight="1" x14ac:dyDescent="0.3">
      <c r="N115" s="191" t="s">
        <v>23</v>
      </c>
      <c r="O115" s="191"/>
      <c r="P115" s="191"/>
      <c r="Q115" s="191"/>
      <c r="U115" s="4" t="s">
        <v>245</v>
      </c>
      <c r="Z115" s="4" t="s">
        <v>42</v>
      </c>
      <c r="AN115" s="91"/>
      <c r="AO115" s="91"/>
      <c r="AP115" s="91"/>
      <c r="AQ115" s="91"/>
      <c r="AR115" s="2"/>
      <c r="AS115" s="36"/>
      <c r="AT115" s="36"/>
      <c r="AU115" s="36"/>
      <c r="AV115" s="36"/>
      <c r="AW115" s="36"/>
      <c r="AX115" s="36"/>
      <c r="AY115" s="36"/>
      <c r="AZ115" s="36"/>
      <c r="BA115" s="36"/>
      <c r="BB115" s="36"/>
      <c r="BC115" s="36"/>
      <c r="BD115" s="36"/>
      <c r="BE115" s="36"/>
      <c r="BF115" s="36"/>
      <c r="BG115" s="36"/>
      <c r="BH115" s="36"/>
      <c r="BI115" s="36"/>
      <c r="BJ115" s="36"/>
      <c r="BK115" s="36"/>
      <c r="BL115" s="36"/>
      <c r="BM115" s="36"/>
      <c r="BN115" s="36"/>
      <c r="BO115" s="36"/>
      <c r="BP115" s="36"/>
      <c r="BQ115" s="36"/>
      <c r="BR115" s="36"/>
      <c r="BS115" s="36"/>
      <c r="BT115" s="36"/>
      <c r="BU115" s="36"/>
      <c r="BV115" s="36"/>
      <c r="BW115" s="36"/>
      <c r="BX115" s="36"/>
      <c r="BY115" s="37"/>
    </row>
    <row r="116" spans="2:77" ht="15" customHeight="1" x14ac:dyDescent="0.3">
      <c r="C116" s="104" t="s">
        <v>246</v>
      </c>
      <c r="I116" s="77"/>
      <c r="J116" s="40" t="s">
        <v>335</v>
      </c>
      <c r="N116" s="190"/>
      <c r="O116" s="190"/>
      <c r="P116" s="190"/>
      <c r="Q116" s="190"/>
      <c r="T116" s="185"/>
      <c r="U116" s="185"/>
      <c r="V116" s="185"/>
      <c r="W116" s="40" t="s">
        <v>43</v>
      </c>
      <c r="X116" s="2"/>
      <c r="Y116" s="185"/>
      <c r="Z116" s="185"/>
      <c r="AA116" s="185"/>
      <c r="AB116" s="40" t="s">
        <v>44</v>
      </c>
      <c r="AF116" s="2"/>
      <c r="AL116" s="125">
        <f>IF(ISBLANK(I116),1,2)</f>
        <v>1</v>
      </c>
      <c r="AM116" s="125">
        <f>IF(ISBLANK(T116),1,2)</f>
        <v>1</v>
      </c>
      <c r="AN116" s="91"/>
      <c r="AO116" s="91"/>
      <c r="AP116" s="91"/>
      <c r="AQ116" s="91"/>
      <c r="AR116" s="2"/>
      <c r="AS116" s="36"/>
      <c r="AT116" s="36"/>
      <c r="AU116" s="36"/>
      <c r="AV116" s="36"/>
      <c r="AW116" s="36"/>
      <c r="AX116" s="36"/>
      <c r="AY116" s="36"/>
      <c r="AZ116" s="36"/>
      <c r="BA116" s="36"/>
      <c r="BB116" s="36"/>
      <c r="BC116" s="36"/>
      <c r="BD116" s="36"/>
      <c r="BE116" s="36"/>
      <c r="BF116" s="36"/>
      <c r="BG116" s="36"/>
      <c r="BH116" s="36"/>
      <c r="BI116" s="36"/>
      <c r="BJ116" s="36"/>
      <c r="BK116" s="36"/>
      <c r="BL116" s="36"/>
      <c r="BM116" s="36"/>
      <c r="BN116" s="36"/>
      <c r="BO116" s="36"/>
      <c r="BP116" s="36"/>
      <c r="BQ116" s="36"/>
      <c r="BR116" s="36"/>
      <c r="BS116" s="36"/>
      <c r="BT116" s="36"/>
      <c r="BU116" s="36"/>
      <c r="BV116" s="36"/>
      <c r="BW116" s="36"/>
      <c r="BX116" s="36"/>
      <c r="BY116" s="37"/>
    </row>
    <row r="117" spans="2:77" ht="4.95" customHeight="1" x14ac:dyDescent="0.3">
      <c r="AN117" s="91"/>
      <c r="AO117" s="91"/>
      <c r="AP117" s="91"/>
      <c r="AQ117" s="91"/>
      <c r="AR117" s="2"/>
      <c r="AS117" s="36"/>
      <c r="AT117" s="36"/>
      <c r="AU117" s="36"/>
      <c r="AV117" s="36"/>
      <c r="AW117" s="36"/>
      <c r="AX117" s="36"/>
      <c r="AY117" s="36"/>
      <c r="AZ117" s="36"/>
      <c r="BA117" s="36"/>
      <c r="BB117" s="36"/>
      <c r="BC117" s="36"/>
      <c r="BD117" s="36"/>
      <c r="BE117" s="36"/>
      <c r="BF117" s="36"/>
      <c r="BG117" s="36"/>
      <c r="BH117" s="36"/>
      <c r="BI117" s="36"/>
      <c r="BJ117" s="36"/>
      <c r="BK117" s="36"/>
      <c r="BL117" s="36"/>
      <c r="BM117" s="36"/>
      <c r="BN117" s="36"/>
      <c r="BO117" s="36"/>
      <c r="BP117" s="36"/>
      <c r="BQ117" s="36"/>
      <c r="BR117" s="36"/>
      <c r="BS117" s="36"/>
      <c r="BT117" s="36"/>
      <c r="BU117" s="36"/>
      <c r="BV117" s="36"/>
      <c r="BW117" s="36"/>
      <c r="BX117" s="36"/>
      <c r="BY117" s="37"/>
    </row>
    <row r="118" spans="2:77" ht="15" customHeight="1" x14ac:dyDescent="0.3">
      <c r="C118" s="104" t="s">
        <v>247</v>
      </c>
      <c r="I118" s="77"/>
      <c r="J118" s="40" t="s">
        <v>335</v>
      </c>
      <c r="N118" s="190"/>
      <c r="O118" s="190"/>
      <c r="P118" s="190"/>
      <c r="Q118" s="190"/>
      <c r="T118" s="185"/>
      <c r="U118" s="185"/>
      <c r="V118" s="185"/>
      <c r="W118" s="40" t="s">
        <v>43</v>
      </c>
      <c r="AC118" s="2" t="s">
        <v>251</v>
      </c>
      <c r="AD118" s="201"/>
      <c r="AE118" s="201"/>
      <c r="AF118" s="201"/>
      <c r="AG118" s="40" t="s">
        <v>244</v>
      </c>
      <c r="AL118" s="125">
        <f>IF(ISBLANK(I118),1,2)</f>
        <v>1</v>
      </c>
      <c r="AM118" s="125">
        <f>IF(ISBLANK(AD118),1,2)</f>
        <v>1</v>
      </c>
      <c r="AN118" s="91"/>
      <c r="AO118" s="91"/>
      <c r="AP118" s="91"/>
      <c r="AQ118" s="91"/>
      <c r="AR118" s="2"/>
      <c r="AS118" s="36"/>
      <c r="AT118" s="36"/>
      <c r="AU118" s="36"/>
      <c r="AV118" s="36"/>
      <c r="AW118" s="36"/>
      <c r="AX118" s="36"/>
      <c r="AY118" s="36"/>
      <c r="AZ118" s="36"/>
      <c r="BA118" s="36"/>
      <c r="BB118" s="36"/>
      <c r="BC118" s="36"/>
      <c r="BD118" s="36"/>
      <c r="BE118" s="36"/>
      <c r="BF118" s="36"/>
      <c r="BG118" s="36"/>
      <c r="BH118" s="36"/>
      <c r="BI118" s="36"/>
      <c r="BJ118" s="36"/>
      <c r="BK118" s="36"/>
      <c r="BL118" s="36"/>
      <c r="BM118" s="36"/>
      <c r="BN118" s="36"/>
      <c r="BO118" s="36"/>
      <c r="BP118" s="36"/>
      <c r="BQ118" s="36"/>
      <c r="BR118" s="36"/>
      <c r="BS118" s="36"/>
      <c r="BT118" s="36"/>
      <c r="BU118" s="36"/>
      <c r="BV118" s="36"/>
      <c r="BW118" s="36"/>
      <c r="BX118" s="36"/>
      <c r="BY118" s="37"/>
    </row>
    <row r="119" spans="2:77" ht="15" customHeight="1" x14ac:dyDescent="0.3">
      <c r="B119" s="1" t="s">
        <v>334</v>
      </c>
      <c r="C119" s="1"/>
      <c r="D119" s="1"/>
      <c r="E119" s="1"/>
      <c r="F119" s="1"/>
      <c r="G119" s="1"/>
      <c r="H119" s="1"/>
      <c r="I119" s="1"/>
      <c r="J119" s="2"/>
      <c r="K119" s="2"/>
      <c r="L119" s="2"/>
      <c r="M119" s="2"/>
      <c r="N119" s="52"/>
      <c r="O119" s="51"/>
      <c r="P119" s="51"/>
      <c r="Q119" s="51"/>
      <c r="R119" s="51"/>
      <c r="S119" s="51"/>
      <c r="T119" s="51"/>
      <c r="U119" s="51"/>
      <c r="V119" s="51"/>
      <c r="W119" s="51"/>
      <c r="X119" s="51"/>
      <c r="Y119" s="51"/>
      <c r="Z119" s="51"/>
    </row>
    <row r="120" spans="2:77" s="97" customFormat="1" ht="4.95" customHeight="1" x14ac:dyDescent="0.3">
      <c r="B120" s="1"/>
      <c r="C120" s="1"/>
      <c r="D120" s="1"/>
      <c r="E120" s="1"/>
      <c r="F120" s="1"/>
      <c r="G120" s="1"/>
      <c r="H120" s="1"/>
      <c r="I120" s="1"/>
      <c r="AL120" s="98"/>
      <c r="AM120" s="98"/>
      <c r="AN120" s="98"/>
      <c r="AO120" s="98"/>
      <c r="AP120" s="98"/>
      <c r="AQ120" s="98"/>
    </row>
    <row r="121" spans="2:77" ht="15" customHeight="1" x14ac:dyDescent="0.3">
      <c r="E121" s="2" t="s">
        <v>175</v>
      </c>
      <c r="F121" s="190"/>
      <c r="G121" s="190"/>
      <c r="H121" s="190"/>
      <c r="I121" s="190"/>
      <c r="J121" s="97"/>
      <c r="K121" s="97"/>
      <c r="L121" s="97"/>
      <c r="O121" s="2" t="s">
        <v>176</v>
      </c>
      <c r="P121" s="190"/>
      <c r="Q121" s="190"/>
      <c r="R121" s="190"/>
      <c r="AC121" s="2"/>
      <c r="AE121" s="2" t="s">
        <v>150</v>
      </c>
      <c r="AF121" s="77"/>
      <c r="AG121" s="40" t="s">
        <v>126</v>
      </c>
      <c r="AI121" s="77"/>
      <c r="AJ121" s="40" t="s">
        <v>127</v>
      </c>
      <c r="AM121" s="125">
        <f>IF(AND(ISBLANK(AF121),ISBLANK(AI121)),1,2)</f>
        <v>1</v>
      </c>
    </row>
    <row r="122" spans="2:77" ht="15" customHeight="1" x14ac:dyDescent="0.3">
      <c r="E122" s="2" t="s">
        <v>174</v>
      </c>
      <c r="F122" s="188"/>
      <c r="G122" s="188"/>
      <c r="H122" s="188"/>
      <c r="I122" s="188"/>
      <c r="J122" s="40" t="s">
        <v>44</v>
      </c>
      <c r="K122" s="45"/>
      <c r="AL122" s="125">
        <f>IF(ISBLANK(F122),1,2)</f>
        <v>1</v>
      </c>
    </row>
    <row r="123" spans="2:77" ht="15" customHeight="1" x14ac:dyDescent="0.3">
      <c r="E123" s="2" t="s">
        <v>173</v>
      </c>
      <c r="F123" s="188"/>
      <c r="G123" s="188"/>
      <c r="H123" s="188"/>
      <c r="I123" s="188"/>
      <c r="J123" s="40" t="s">
        <v>44</v>
      </c>
      <c r="K123" s="45"/>
      <c r="O123" s="2" t="s">
        <v>45</v>
      </c>
      <c r="P123" s="185"/>
      <c r="Q123" s="185"/>
      <c r="R123" s="185"/>
      <c r="S123" s="40" t="s">
        <v>44</v>
      </c>
      <c r="AL123" s="125">
        <f>IF(AND(ISBLANK(F123),ISBLANK(P123)),1,2)</f>
        <v>1</v>
      </c>
    </row>
    <row r="124" spans="2:77" ht="15" customHeight="1" x14ac:dyDescent="0.3">
      <c r="E124" s="2" t="s">
        <v>168</v>
      </c>
      <c r="F124" s="188"/>
      <c r="G124" s="188"/>
      <c r="H124" s="188"/>
      <c r="I124" s="188"/>
      <c r="J124" s="40" t="s">
        <v>44</v>
      </c>
      <c r="K124" s="45"/>
      <c r="O124" s="2" t="s">
        <v>46</v>
      </c>
      <c r="P124" s="188"/>
      <c r="Q124" s="188"/>
      <c r="R124" s="188"/>
      <c r="S124" s="40" t="s">
        <v>44</v>
      </c>
      <c r="AM124" s="125">
        <f>IF(AND(ISBLANK(AF124),ISBLANK(AI124)),1,2)</f>
        <v>1</v>
      </c>
    </row>
    <row r="125" spans="2:77" ht="4.95" customHeight="1" x14ac:dyDescent="0.3">
      <c r="E125" s="2"/>
      <c r="F125" s="44"/>
      <c r="G125" s="44"/>
      <c r="H125" s="44"/>
      <c r="I125" s="44"/>
      <c r="J125" s="45"/>
      <c r="K125" s="45"/>
      <c r="Q125" s="2"/>
      <c r="R125" s="45"/>
      <c r="S125" s="45"/>
    </row>
    <row r="126" spans="2:77" ht="15" customHeight="1" x14ac:dyDescent="0.3">
      <c r="F126" s="191" t="s">
        <v>33</v>
      </c>
      <c r="G126" s="191"/>
      <c r="H126" s="191"/>
      <c r="I126" s="191"/>
      <c r="J126" s="45"/>
      <c r="K126" s="45"/>
      <c r="L126" s="4" t="s">
        <v>323</v>
      </c>
      <c r="N126" s="4"/>
      <c r="O126" s="4"/>
      <c r="P126" s="4"/>
      <c r="Q126" s="4" t="s">
        <v>324</v>
      </c>
      <c r="S126" s="4"/>
      <c r="V126" s="4" t="s">
        <v>42</v>
      </c>
      <c r="AA126" s="4" t="s">
        <v>82</v>
      </c>
      <c r="AB126" s="4"/>
      <c r="AC126" s="4"/>
      <c r="AF126" s="4" t="s">
        <v>412</v>
      </c>
      <c r="AG126" s="4"/>
      <c r="AH126" s="4"/>
    </row>
    <row r="127" spans="2:77" ht="15" customHeight="1" x14ac:dyDescent="0.3">
      <c r="E127" s="2" t="s">
        <v>171</v>
      </c>
      <c r="F127" s="190"/>
      <c r="G127" s="190"/>
      <c r="H127" s="190"/>
      <c r="I127" s="190"/>
      <c r="J127" s="45"/>
      <c r="K127" s="185"/>
      <c r="L127" s="185"/>
      <c r="M127" s="185"/>
      <c r="N127" s="40" t="s">
        <v>43</v>
      </c>
      <c r="O127" s="4"/>
      <c r="P127" s="185"/>
      <c r="Q127" s="185"/>
      <c r="R127" s="185"/>
      <c r="S127" s="40" t="s">
        <v>43</v>
      </c>
      <c r="U127" s="185"/>
      <c r="V127" s="185"/>
      <c r="W127" s="185"/>
      <c r="X127" s="40" t="s">
        <v>44</v>
      </c>
      <c r="Z127" s="185"/>
      <c r="AA127" s="185"/>
      <c r="AB127" s="185"/>
      <c r="AC127" s="40" t="s">
        <v>44</v>
      </c>
      <c r="AE127" s="185"/>
      <c r="AF127" s="185"/>
      <c r="AG127" s="185"/>
      <c r="AH127" s="40" t="s">
        <v>403</v>
      </c>
      <c r="AL127" s="125">
        <f>IF(ISBLANK(F127),1,2)</f>
        <v>1</v>
      </c>
      <c r="AM127" s="125">
        <f>IF(AND(ISBLANK(AF127),ISBLANK(AI127)),1,2)</f>
        <v>1</v>
      </c>
    </row>
    <row r="128" spans="2:77" ht="4.95" customHeight="1" x14ac:dyDescent="0.3">
      <c r="E128" s="2"/>
      <c r="F128" s="2"/>
      <c r="G128" s="2"/>
      <c r="H128" s="2"/>
      <c r="I128" s="2"/>
      <c r="J128" s="45"/>
      <c r="K128" s="2"/>
      <c r="L128" s="2"/>
      <c r="N128" s="2"/>
      <c r="O128" s="4"/>
      <c r="P128" s="2"/>
      <c r="S128" s="2"/>
      <c r="U128" s="2"/>
      <c r="V128" s="2"/>
      <c r="X128" s="2"/>
      <c r="Y128" s="2"/>
      <c r="Z128" s="2"/>
      <c r="AC128" s="2"/>
      <c r="AD128" s="2"/>
      <c r="AE128" s="2"/>
      <c r="AF128" s="2"/>
      <c r="AG128" s="2"/>
      <c r="AH128" s="2"/>
      <c r="AI128" s="2"/>
      <c r="AJ128" s="2"/>
    </row>
    <row r="129" spans="2:42" ht="15" customHeight="1" x14ac:dyDescent="0.3">
      <c r="E129" s="2" t="s">
        <v>170</v>
      </c>
      <c r="F129" s="190"/>
      <c r="G129" s="190"/>
      <c r="H129" s="190"/>
      <c r="I129" s="190"/>
      <c r="J129" s="45"/>
      <c r="K129" s="185"/>
      <c r="L129" s="185"/>
      <c r="M129" s="185"/>
      <c r="N129" s="40" t="str">
        <f>IF(F129="V-notch","deg","in")</f>
        <v>in</v>
      </c>
      <c r="O129" s="4"/>
      <c r="P129" s="185"/>
      <c r="Q129" s="185"/>
      <c r="R129" s="185"/>
      <c r="S129" s="40" t="s">
        <v>43</v>
      </c>
      <c r="U129" s="185"/>
      <c r="V129" s="185"/>
      <c r="W129" s="185"/>
      <c r="X129" s="40" t="s">
        <v>44</v>
      </c>
      <c r="AC129" s="2"/>
      <c r="AE129" s="2" t="s">
        <v>374</v>
      </c>
      <c r="AF129" s="77"/>
      <c r="AG129" s="40" t="s">
        <v>126</v>
      </c>
      <c r="AI129" s="77"/>
      <c r="AJ129" s="40" t="s">
        <v>127</v>
      </c>
      <c r="AL129" s="125">
        <f>IF(ISBLANK(F129),1,2)</f>
        <v>1</v>
      </c>
      <c r="AM129" s="125">
        <f>IF(AND(ISBLANK(AF129),ISBLANK(AI129)),1,2)</f>
        <v>1</v>
      </c>
      <c r="AN129" s="125">
        <f>IF(ISBLANK(AI129),1,IF(AM62=2,1,2))</f>
        <v>1</v>
      </c>
    </row>
    <row r="130" spans="2:42" ht="15" customHeight="1" x14ac:dyDescent="0.3">
      <c r="C130" s="205" t="s">
        <v>192</v>
      </c>
      <c r="D130" s="205"/>
      <c r="E130" s="205"/>
      <c r="F130" s="190"/>
      <c r="G130" s="190"/>
      <c r="H130" s="190"/>
      <c r="I130" s="190"/>
      <c r="J130" s="45"/>
      <c r="K130" s="185"/>
      <c r="L130" s="185"/>
      <c r="M130" s="185"/>
      <c r="N130" s="40" t="str">
        <f>IF(F130="V-notch","deg","in")</f>
        <v>in</v>
      </c>
      <c r="O130" s="4"/>
      <c r="P130" s="185"/>
      <c r="Q130" s="185"/>
      <c r="R130" s="185"/>
      <c r="S130" s="40" t="s">
        <v>43</v>
      </c>
      <c r="U130" s="185"/>
      <c r="V130" s="185"/>
      <c r="W130" s="185"/>
      <c r="X130" s="40" t="s">
        <v>44</v>
      </c>
      <c r="AL130" s="125">
        <f>IF(C130="None: ",3,IF(OR(C130="Orifice: ",C130="Weir: "),2,1))</f>
        <v>1</v>
      </c>
    </row>
    <row r="131" spans="2:42" ht="15" customHeight="1" x14ac:dyDescent="0.3">
      <c r="C131" s="205" t="s">
        <v>192</v>
      </c>
      <c r="D131" s="205"/>
      <c r="E131" s="205"/>
      <c r="F131" s="190"/>
      <c r="G131" s="190"/>
      <c r="H131" s="190"/>
      <c r="I131" s="190"/>
      <c r="J131" s="45"/>
      <c r="K131" s="185"/>
      <c r="L131" s="185"/>
      <c r="M131" s="185"/>
      <c r="N131" s="40" t="str">
        <f t="shared" ref="N131:N136" si="5">IF(F131="V-notch","deg","in")</f>
        <v>in</v>
      </c>
      <c r="O131" s="4"/>
      <c r="P131" s="185"/>
      <c r="Q131" s="185"/>
      <c r="R131" s="185"/>
      <c r="S131" s="40" t="s">
        <v>43</v>
      </c>
      <c r="U131" s="185"/>
      <c r="V131" s="185"/>
      <c r="W131" s="185"/>
      <c r="X131" s="40" t="s">
        <v>44</v>
      </c>
      <c r="Z131" s="40" t="s">
        <v>452</v>
      </c>
      <c r="AL131" s="125">
        <f t="shared" ref="AL131:AL136" si="6">IF(C131="None:",3,IF(OR(C131="Orifice: ",C131="Weir: "),2,1))</f>
        <v>1</v>
      </c>
    </row>
    <row r="132" spans="2:42" ht="15" customHeight="1" x14ac:dyDescent="0.3">
      <c r="C132" s="205" t="s">
        <v>192</v>
      </c>
      <c r="D132" s="205"/>
      <c r="E132" s="205"/>
      <c r="F132" s="190"/>
      <c r="G132" s="190"/>
      <c r="H132" s="190"/>
      <c r="I132" s="190"/>
      <c r="J132" s="45"/>
      <c r="K132" s="188"/>
      <c r="L132" s="188"/>
      <c r="M132" s="188"/>
      <c r="N132" s="40" t="str">
        <f t="shared" si="5"/>
        <v>in</v>
      </c>
      <c r="O132" s="4"/>
      <c r="P132" s="188"/>
      <c r="Q132" s="188"/>
      <c r="R132" s="188"/>
      <c r="S132" s="40" t="s">
        <v>43</v>
      </c>
      <c r="U132" s="188"/>
      <c r="V132" s="188"/>
      <c r="W132" s="188"/>
      <c r="X132" s="40" t="s">
        <v>44</v>
      </c>
      <c r="Z132" s="40" t="s">
        <v>451</v>
      </c>
      <c r="AF132" s="77"/>
      <c r="AG132" s="40" t="s">
        <v>126</v>
      </c>
      <c r="AI132" s="77"/>
      <c r="AJ132" s="40" t="s">
        <v>127</v>
      </c>
      <c r="AL132" s="125">
        <f t="shared" si="6"/>
        <v>1</v>
      </c>
      <c r="AM132" s="125">
        <f>IF(AND(ISBLANK(AF132),ISBLANK(AI132)),1,2)</f>
        <v>1</v>
      </c>
      <c r="AN132" s="125">
        <f>IF(ISBLANK(AF132),1,2)</f>
        <v>1</v>
      </c>
    </row>
    <row r="133" spans="2:42" ht="15" customHeight="1" x14ac:dyDescent="0.3">
      <c r="C133" s="205" t="s">
        <v>192</v>
      </c>
      <c r="D133" s="205"/>
      <c r="E133" s="205"/>
      <c r="F133" s="190"/>
      <c r="G133" s="190"/>
      <c r="H133" s="190"/>
      <c r="I133" s="190"/>
      <c r="J133" s="45"/>
      <c r="K133" s="188"/>
      <c r="L133" s="188"/>
      <c r="M133" s="188"/>
      <c r="N133" s="40" t="str">
        <f t="shared" si="5"/>
        <v>in</v>
      </c>
      <c r="O133" s="4"/>
      <c r="P133" s="188"/>
      <c r="Q133" s="188"/>
      <c r="R133" s="188"/>
      <c r="S133" s="40" t="s">
        <v>43</v>
      </c>
      <c r="U133" s="188"/>
      <c r="V133" s="188"/>
      <c r="W133" s="188"/>
      <c r="X133" s="40" t="s">
        <v>44</v>
      </c>
      <c r="AL133" s="125">
        <f t="shared" si="6"/>
        <v>1</v>
      </c>
    </row>
    <row r="134" spans="2:42" ht="15" customHeight="1" x14ac:dyDescent="0.3">
      <c r="C134" s="205" t="s">
        <v>192</v>
      </c>
      <c r="D134" s="205"/>
      <c r="E134" s="205"/>
      <c r="F134" s="190"/>
      <c r="G134" s="190"/>
      <c r="H134" s="190"/>
      <c r="I134" s="190"/>
      <c r="J134" s="45"/>
      <c r="K134" s="188"/>
      <c r="L134" s="188"/>
      <c r="M134" s="188"/>
      <c r="N134" s="40" t="str">
        <f t="shared" si="5"/>
        <v>in</v>
      </c>
      <c r="O134" s="4"/>
      <c r="P134" s="188"/>
      <c r="Q134" s="188"/>
      <c r="R134" s="188"/>
      <c r="S134" s="40" t="s">
        <v>43</v>
      </c>
      <c r="U134" s="188"/>
      <c r="V134" s="188"/>
      <c r="W134" s="188"/>
      <c r="X134" s="40" t="s">
        <v>44</v>
      </c>
      <c r="Z134" s="40" t="s">
        <v>453</v>
      </c>
      <c r="AF134" s="77"/>
      <c r="AG134" s="40" t="s">
        <v>126</v>
      </c>
      <c r="AI134" s="77"/>
      <c r="AJ134" s="40" t="s">
        <v>127</v>
      </c>
      <c r="AL134" s="125">
        <f t="shared" si="6"/>
        <v>1</v>
      </c>
      <c r="AM134" s="125">
        <f>IF(AND(ISBLANK(AF134),ISBLANK(AI134)),1,2)</f>
        <v>1</v>
      </c>
      <c r="AN134" s="125">
        <f>IF(AND(ISBLANK(AF134),ISBLANK(AI134)),1,IF(AI134&gt;0,3,2))</f>
        <v>1</v>
      </c>
    </row>
    <row r="135" spans="2:42" ht="15" customHeight="1" x14ac:dyDescent="0.3">
      <c r="C135" s="205" t="s">
        <v>192</v>
      </c>
      <c r="D135" s="205"/>
      <c r="E135" s="205"/>
      <c r="F135" s="190"/>
      <c r="G135" s="190"/>
      <c r="H135" s="190"/>
      <c r="I135" s="190"/>
      <c r="J135" s="45"/>
      <c r="K135" s="188"/>
      <c r="L135" s="188"/>
      <c r="M135" s="188"/>
      <c r="N135" s="40" t="str">
        <f t="shared" si="5"/>
        <v>in</v>
      </c>
      <c r="O135" s="4"/>
      <c r="P135" s="188"/>
      <c r="Q135" s="188"/>
      <c r="R135" s="188"/>
      <c r="S135" s="40" t="s">
        <v>43</v>
      </c>
      <c r="U135" s="188"/>
      <c r="V135" s="188"/>
      <c r="W135" s="188"/>
      <c r="X135" s="40" t="s">
        <v>44</v>
      </c>
      <c r="AL135" s="125">
        <f t="shared" si="6"/>
        <v>1</v>
      </c>
    </row>
    <row r="136" spans="2:42" ht="15" customHeight="1" x14ac:dyDescent="0.3">
      <c r="C136" s="205" t="s">
        <v>192</v>
      </c>
      <c r="D136" s="205"/>
      <c r="E136" s="205"/>
      <c r="F136" s="190"/>
      <c r="G136" s="190"/>
      <c r="H136" s="190"/>
      <c r="I136" s="190"/>
      <c r="J136" s="45"/>
      <c r="K136" s="188"/>
      <c r="L136" s="188"/>
      <c r="M136" s="188"/>
      <c r="N136" s="40" t="str">
        <f t="shared" si="5"/>
        <v>in</v>
      </c>
      <c r="O136" s="4"/>
      <c r="P136" s="188"/>
      <c r="Q136" s="188"/>
      <c r="R136" s="188"/>
      <c r="S136" s="40" t="s">
        <v>43</v>
      </c>
      <c r="U136" s="188"/>
      <c r="V136" s="188"/>
      <c r="W136" s="188"/>
      <c r="X136" s="40" t="s">
        <v>44</v>
      </c>
      <c r="AL136" s="125">
        <f t="shared" si="6"/>
        <v>1</v>
      </c>
      <c r="AO136" s="125">
        <f>IF(ISBLANK(K138),1,2)</f>
        <v>1</v>
      </c>
      <c r="AP136" s="24"/>
    </row>
    <row r="137" spans="2:42" ht="4.95" customHeight="1" x14ac:dyDescent="0.3"/>
    <row r="138" spans="2:42" ht="15" customHeight="1" x14ac:dyDescent="0.3">
      <c r="B138" s="1" t="s">
        <v>14</v>
      </c>
      <c r="C138" s="1"/>
      <c r="D138" s="1"/>
      <c r="E138" s="1"/>
      <c r="F138" s="1"/>
      <c r="G138" s="1"/>
      <c r="H138" s="1"/>
      <c r="I138" s="1"/>
      <c r="K138" s="77"/>
      <c r="L138" s="40" t="s">
        <v>126</v>
      </c>
      <c r="O138" s="77"/>
      <c r="P138" s="40" t="s">
        <v>127</v>
      </c>
      <c r="Z138" s="2"/>
      <c r="AE138" s="2" t="s">
        <v>150</v>
      </c>
      <c r="AF138" s="77"/>
      <c r="AG138" s="40" t="s">
        <v>126</v>
      </c>
      <c r="AH138" s="48"/>
      <c r="AI138" s="77"/>
      <c r="AJ138" s="48" t="s">
        <v>151</v>
      </c>
      <c r="AL138" s="129">
        <f>IF(AND(ISBLANK(AF138),ISBLANK(AI138)),1,2)</f>
        <v>1</v>
      </c>
      <c r="AM138" s="125">
        <f>SUM(AM140:AM141,AM143,AO140:AO141,AO143)</f>
        <v>0</v>
      </c>
      <c r="AN138" s="15" t="s">
        <v>257</v>
      </c>
      <c r="AO138" s="125">
        <f>IF(AND(ISBLANK(K138),ISBLANK(O138)),1,2)</f>
        <v>1</v>
      </c>
      <c r="AP138" s="24"/>
    </row>
    <row r="139" spans="2:42" ht="4.95" customHeight="1" x14ac:dyDescent="0.3">
      <c r="B139" s="1"/>
      <c r="C139" s="1"/>
      <c r="D139" s="1"/>
      <c r="E139" s="1"/>
      <c r="F139" s="1"/>
      <c r="G139" s="1"/>
      <c r="H139" s="1"/>
      <c r="I139" s="1"/>
      <c r="AJ139" s="48"/>
      <c r="AL139" s="99"/>
    </row>
    <row r="140" spans="2:42" ht="15" customHeight="1" x14ac:dyDescent="0.3">
      <c r="E140" s="2" t="s">
        <v>175</v>
      </c>
      <c r="F140" s="190"/>
      <c r="G140" s="190"/>
      <c r="H140" s="190"/>
      <c r="I140" s="190"/>
      <c r="N140" s="2" t="s">
        <v>176</v>
      </c>
      <c r="O140" s="190"/>
      <c r="P140" s="190"/>
      <c r="Q140" s="190"/>
      <c r="AI140" s="48"/>
      <c r="AJ140" s="48"/>
      <c r="AL140" s="91" t="s">
        <v>55</v>
      </c>
      <c r="AM140" s="125">
        <f>IF(ISBLANK(F141),0,1)</f>
        <v>0</v>
      </c>
      <c r="AN140" s="91" t="s">
        <v>23</v>
      </c>
      <c r="AO140" s="125">
        <f>IF(ISBLANK(F140),0,1)</f>
        <v>0</v>
      </c>
      <c r="AP140" s="24"/>
    </row>
    <row r="141" spans="2:42" ht="15" customHeight="1" x14ac:dyDescent="0.3">
      <c r="E141" s="2" t="s">
        <v>173</v>
      </c>
      <c r="F141" s="188"/>
      <c r="G141" s="188"/>
      <c r="H141" s="188"/>
      <c r="I141" s="188"/>
      <c r="J141" s="40" t="s">
        <v>44</v>
      </c>
      <c r="N141" s="2" t="s">
        <v>177</v>
      </c>
      <c r="O141" s="188"/>
      <c r="P141" s="188"/>
      <c r="Q141" s="188"/>
      <c r="R141" s="40" t="s">
        <v>44</v>
      </c>
      <c r="V141" s="2" t="s">
        <v>194</v>
      </c>
      <c r="W141" s="185"/>
      <c r="X141" s="185"/>
      <c r="Y141" s="185"/>
      <c r="Z141" s="40" t="s">
        <v>44</v>
      </c>
      <c r="AE141" s="2" t="s">
        <v>119</v>
      </c>
      <c r="AF141" s="185"/>
      <c r="AG141" s="185"/>
      <c r="AH141" s="185"/>
      <c r="AI141" s="40" t="s">
        <v>44</v>
      </c>
      <c r="AL141" s="91" t="s">
        <v>82</v>
      </c>
      <c r="AM141" s="125">
        <f>IF(ISBLANK(O141),0,1)</f>
        <v>0</v>
      </c>
      <c r="AN141" s="91" t="s">
        <v>33</v>
      </c>
      <c r="AO141" s="125">
        <f>IF(ISBLANK(O140),0,1)</f>
        <v>0</v>
      </c>
      <c r="AP141" s="24"/>
    </row>
    <row r="142" spans="2:42" ht="4.95" customHeight="1" x14ac:dyDescent="0.3">
      <c r="B142" s="2"/>
      <c r="C142" s="2"/>
      <c r="D142" s="2"/>
      <c r="E142" s="2"/>
      <c r="F142" s="2"/>
      <c r="G142" s="2"/>
      <c r="H142" s="2"/>
      <c r="I142" s="2"/>
      <c r="J142" s="2"/>
      <c r="K142" s="2"/>
      <c r="L142" s="2"/>
      <c r="M142" s="2"/>
      <c r="N142" s="2"/>
      <c r="O142" s="2"/>
      <c r="P142" s="2"/>
      <c r="Q142" s="2"/>
      <c r="R142" s="2"/>
      <c r="S142" s="2"/>
      <c r="T142" s="2"/>
      <c r="U142" s="2"/>
      <c r="V142" s="2"/>
      <c r="W142" s="2"/>
      <c r="X142" s="2"/>
      <c r="Y142" s="2"/>
      <c r="Z142" s="2"/>
      <c r="AA142" s="2"/>
      <c r="AB142" s="2"/>
      <c r="AC142" s="2"/>
      <c r="AD142" s="2"/>
      <c r="AE142" s="2"/>
      <c r="AF142" s="2"/>
      <c r="AL142" s="91"/>
      <c r="AN142" s="91"/>
    </row>
    <row r="143" spans="2:42" ht="15" customHeight="1" x14ac:dyDescent="0.3">
      <c r="B143" s="1" t="s">
        <v>15</v>
      </c>
      <c r="N143" s="46" t="s">
        <v>48</v>
      </c>
      <c r="O143" s="186"/>
      <c r="P143" s="186"/>
      <c r="Q143" s="186"/>
      <c r="R143" s="186"/>
      <c r="V143" s="2" t="s">
        <v>49</v>
      </c>
      <c r="W143" s="187"/>
      <c r="X143" s="187"/>
      <c r="Y143" s="187"/>
      <c r="Z143" s="187"/>
      <c r="AL143" s="91" t="s">
        <v>83</v>
      </c>
      <c r="AM143" s="125">
        <f>IF(ISBLANK(W141),0,1)</f>
        <v>0</v>
      </c>
      <c r="AN143" s="91" t="s">
        <v>84</v>
      </c>
      <c r="AO143" s="125">
        <f>IF(ISBLANK(AF141),0,1)</f>
        <v>0</v>
      </c>
      <c r="AP143" s="24"/>
    </row>
    <row r="144" spans="2:42" ht="4.95" customHeight="1" x14ac:dyDescent="0.3">
      <c r="B144" s="1"/>
      <c r="AL144" s="91"/>
      <c r="AN144" s="91"/>
    </row>
    <row r="145" spans="2:42" ht="19.95" customHeight="1" x14ac:dyDescent="0.3">
      <c r="B145" s="1" t="s">
        <v>477</v>
      </c>
      <c r="C145" s="1"/>
      <c r="D145" s="1"/>
      <c r="E145" s="1"/>
      <c r="F145" s="1"/>
      <c r="G145" s="1"/>
      <c r="H145" s="1"/>
      <c r="I145" s="1"/>
      <c r="AL145" s="91" t="s">
        <v>152</v>
      </c>
      <c r="AM145" s="125">
        <f>IF(ISBLANK(O143),0,1)</f>
        <v>0</v>
      </c>
      <c r="AN145" s="91" t="s">
        <v>154</v>
      </c>
      <c r="AO145" s="125">
        <f>SUM(AM145:AM146)</f>
        <v>0</v>
      </c>
      <c r="AP145" s="24"/>
    </row>
    <row r="146" spans="2:42" ht="15" customHeight="1" x14ac:dyDescent="0.3">
      <c r="C146" s="191" t="s">
        <v>16</v>
      </c>
      <c r="D146" s="191"/>
      <c r="E146" s="191"/>
      <c r="F146" s="4"/>
      <c r="G146" s="4"/>
      <c r="H146" s="4"/>
      <c r="I146" s="4" t="s">
        <v>17</v>
      </c>
      <c r="K146" s="4"/>
      <c r="L146" s="4"/>
      <c r="M146" s="40" t="s">
        <v>52</v>
      </c>
      <c r="T146" s="4" t="s">
        <v>16</v>
      </c>
      <c r="V146" s="4"/>
      <c r="W146" s="4"/>
      <c r="Y146" s="4" t="s">
        <v>17</v>
      </c>
      <c r="Z146" s="4"/>
      <c r="AC146" s="40" t="s">
        <v>52</v>
      </c>
      <c r="AL146" s="91" t="s">
        <v>153</v>
      </c>
      <c r="AM146" s="125">
        <f>IF(ISBLANK(W143),0,1)</f>
        <v>0</v>
      </c>
    </row>
    <row r="147" spans="2:42" ht="15" customHeight="1" x14ac:dyDescent="0.3">
      <c r="C147" s="185"/>
      <c r="D147" s="185"/>
      <c r="E147" s="185"/>
      <c r="F147" s="40" t="s">
        <v>44</v>
      </c>
      <c r="H147" s="189"/>
      <c r="I147" s="189"/>
      <c r="J147" s="189"/>
      <c r="K147" s="40" t="s">
        <v>40</v>
      </c>
      <c r="M147" s="189"/>
      <c r="N147" s="189"/>
      <c r="O147" s="189"/>
      <c r="P147" s="189"/>
      <c r="Q147" s="40" t="s">
        <v>38</v>
      </c>
      <c r="S147" s="185"/>
      <c r="T147" s="185"/>
      <c r="U147" s="185"/>
      <c r="V147" s="40" t="s">
        <v>44</v>
      </c>
      <c r="W147" s="45"/>
      <c r="X147" s="189"/>
      <c r="Y147" s="189"/>
      <c r="Z147" s="189"/>
      <c r="AA147" s="40" t="s">
        <v>40</v>
      </c>
      <c r="AC147" s="189"/>
      <c r="AD147" s="189"/>
      <c r="AE147" s="189"/>
      <c r="AF147" s="189"/>
      <c r="AG147" s="40" t="s">
        <v>38</v>
      </c>
      <c r="AL147" s="125">
        <f t="shared" ref="AL147:AL156" si="7">IF(ISBLANK(C147),1,2)</f>
        <v>1</v>
      </c>
      <c r="AM147" s="125">
        <f t="shared" ref="AM147:AM156" si="8">IF(ISBLANK(S147),1,2)</f>
        <v>1</v>
      </c>
      <c r="AN147" s="125">
        <f>IF(ISBLANK(H147),1,2)</f>
        <v>1</v>
      </c>
      <c r="AO147" s="125">
        <f>IF(ISBLANK(M147),1,2)</f>
        <v>1</v>
      </c>
      <c r="AP147" s="24"/>
    </row>
    <row r="148" spans="2:42" ht="15" customHeight="1" x14ac:dyDescent="0.3">
      <c r="C148" s="188"/>
      <c r="D148" s="188"/>
      <c r="E148" s="188"/>
      <c r="F148" s="40" t="s">
        <v>44</v>
      </c>
      <c r="H148" s="183"/>
      <c r="I148" s="183"/>
      <c r="J148" s="183"/>
      <c r="K148" s="40" t="s">
        <v>40</v>
      </c>
      <c r="M148" s="183"/>
      <c r="N148" s="183"/>
      <c r="O148" s="183"/>
      <c r="P148" s="183"/>
      <c r="Q148" s="40" t="s">
        <v>38</v>
      </c>
      <c r="S148" s="188"/>
      <c r="T148" s="188"/>
      <c r="U148" s="188"/>
      <c r="V148" s="40" t="s">
        <v>44</v>
      </c>
      <c r="W148" s="45"/>
      <c r="X148" s="183"/>
      <c r="Y148" s="183"/>
      <c r="Z148" s="183"/>
      <c r="AA148" s="40" t="s">
        <v>40</v>
      </c>
      <c r="AC148" s="183"/>
      <c r="AD148" s="183"/>
      <c r="AE148" s="183"/>
      <c r="AF148" s="183"/>
      <c r="AG148" s="40" t="s">
        <v>38</v>
      </c>
      <c r="AL148" s="125">
        <f t="shared" si="7"/>
        <v>1</v>
      </c>
      <c r="AM148" s="125">
        <f t="shared" si="8"/>
        <v>1</v>
      </c>
    </row>
    <row r="149" spans="2:42" ht="15" customHeight="1" x14ac:dyDescent="0.3">
      <c r="C149" s="188"/>
      <c r="D149" s="188"/>
      <c r="E149" s="188"/>
      <c r="F149" s="40" t="s">
        <v>44</v>
      </c>
      <c r="H149" s="183"/>
      <c r="I149" s="183"/>
      <c r="J149" s="183"/>
      <c r="K149" s="40" t="s">
        <v>40</v>
      </c>
      <c r="M149" s="183"/>
      <c r="N149" s="183"/>
      <c r="O149" s="183"/>
      <c r="P149" s="183"/>
      <c r="Q149" s="40" t="s">
        <v>38</v>
      </c>
      <c r="S149" s="188"/>
      <c r="T149" s="188"/>
      <c r="U149" s="188"/>
      <c r="V149" s="40" t="s">
        <v>44</v>
      </c>
      <c r="W149" s="45"/>
      <c r="X149" s="183"/>
      <c r="Y149" s="183"/>
      <c r="Z149" s="183"/>
      <c r="AA149" s="40" t="s">
        <v>40</v>
      </c>
      <c r="AC149" s="183"/>
      <c r="AD149" s="183"/>
      <c r="AE149" s="183"/>
      <c r="AF149" s="183"/>
      <c r="AG149" s="40" t="s">
        <v>38</v>
      </c>
      <c r="AL149" s="125">
        <f t="shared" si="7"/>
        <v>1</v>
      </c>
      <c r="AM149" s="125">
        <f t="shared" si="8"/>
        <v>1</v>
      </c>
    </row>
    <row r="150" spans="2:42" ht="15" customHeight="1" x14ac:dyDescent="0.3">
      <c r="C150" s="188"/>
      <c r="D150" s="188"/>
      <c r="E150" s="188"/>
      <c r="F150" s="40" t="s">
        <v>44</v>
      </c>
      <c r="H150" s="183"/>
      <c r="I150" s="183"/>
      <c r="J150" s="183"/>
      <c r="K150" s="40" t="s">
        <v>40</v>
      </c>
      <c r="M150" s="183"/>
      <c r="N150" s="183"/>
      <c r="O150" s="183"/>
      <c r="P150" s="183"/>
      <c r="Q150" s="40" t="s">
        <v>38</v>
      </c>
      <c r="S150" s="188"/>
      <c r="T150" s="188"/>
      <c r="U150" s="188"/>
      <c r="V150" s="40" t="s">
        <v>44</v>
      </c>
      <c r="W150" s="45"/>
      <c r="X150" s="183"/>
      <c r="Y150" s="183"/>
      <c r="Z150" s="183"/>
      <c r="AA150" s="40" t="s">
        <v>40</v>
      </c>
      <c r="AC150" s="183"/>
      <c r="AD150" s="183"/>
      <c r="AE150" s="183"/>
      <c r="AF150" s="183"/>
      <c r="AG150" s="40" t="s">
        <v>38</v>
      </c>
      <c r="AL150" s="125">
        <f t="shared" si="7"/>
        <v>1</v>
      </c>
      <c r="AM150" s="125">
        <f t="shared" si="8"/>
        <v>1</v>
      </c>
    </row>
    <row r="151" spans="2:42" ht="15" customHeight="1" x14ac:dyDescent="0.3">
      <c r="C151" s="188"/>
      <c r="D151" s="188"/>
      <c r="E151" s="188"/>
      <c r="F151" s="40" t="s">
        <v>44</v>
      </c>
      <c r="H151" s="183"/>
      <c r="I151" s="183"/>
      <c r="J151" s="183"/>
      <c r="K151" s="40" t="s">
        <v>40</v>
      </c>
      <c r="M151" s="183"/>
      <c r="N151" s="183"/>
      <c r="O151" s="183"/>
      <c r="P151" s="183"/>
      <c r="Q151" s="40" t="s">
        <v>38</v>
      </c>
      <c r="S151" s="188"/>
      <c r="T151" s="188"/>
      <c r="U151" s="188"/>
      <c r="V151" s="40" t="s">
        <v>44</v>
      </c>
      <c r="W151" s="45"/>
      <c r="X151" s="183"/>
      <c r="Y151" s="183"/>
      <c r="Z151" s="183"/>
      <c r="AA151" s="40" t="s">
        <v>40</v>
      </c>
      <c r="AC151" s="183"/>
      <c r="AD151" s="183"/>
      <c r="AE151" s="183"/>
      <c r="AF151" s="183"/>
      <c r="AG151" s="40" t="s">
        <v>38</v>
      </c>
      <c r="AL151" s="125">
        <f t="shared" si="7"/>
        <v>1</v>
      </c>
      <c r="AM151" s="125">
        <f t="shared" si="8"/>
        <v>1</v>
      </c>
    </row>
    <row r="152" spans="2:42" ht="15" customHeight="1" x14ac:dyDescent="0.3">
      <c r="C152" s="188"/>
      <c r="D152" s="188"/>
      <c r="E152" s="188"/>
      <c r="F152" s="40" t="s">
        <v>44</v>
      </c>
      <c r="H152" s="183"/>
      <c r="I152" s="183"/>
      <c r="J152" s="183"/>
      <c r="K152" s="40" t="s">
        <v>40</v>
      </c>
      <c r="M152" s="183"/>
      <c r="N152" s="183"/>
      <c r="O152" s="183"/>
      <c r="P152" s="183"/>
      <c r="Q152" s="40" t="s">
        <v>38</v>
      </c>
      <c r="S152" s="188"/>
      <c r="T152" s="188"/>
      <c r="U152" s="188"/>
      <c r="V152" s="40" t="s">
        <v>44</v>
      </c>
      <c r="W152" s="45"/>
      <c r="X152" s="183"/>
      <c r="Y152" s="183"/>
      <c r="Z152" s="183"/>
      <c r="AA152" s="40" t="s">
        <v>40</v>
      </c>
      <c r="AC152" s="183"/>
      <c r="AD152" s="183"/>
      <c r="AE152" s="183"/>
      <c r="AF152" s="183"/>
      <c r="AG152" s="40" t="s">
        <v>38</v>
      </c>
      <c r="AL152" s="125">
        <f t="shared" si="7"/>
        <v>1</v>
      </c>
      <c r="AM152" s="125">
        <f t="shared" si="8"/>
        <v>1</v>
      </c>
    </row>
    <row r="153" spans="2:42" ht="15" customHeight="1" x14ac:dyDescent="0.3">
      <c r="C153" s="188"/>
      <c r="D153" s="188"/>
      <c r="E153" s="188"/>
      <c r="F153" s="40" t="s">
        <v>44</v>
      </c>
      <c r="H153" s="183"/>
      <c r="I153" s="183"/>
      <c r="J153" s="183"/>
      <c r="K153" s="40" t="s">
        <v>40</v>
      </c>
      <c r="M153" s="183"/>
      <c r="N153" s="183"/>
      <c r="O153" s="183"/>
      <c r="P153" s="183"/>
      <c r="Q153" s="40" t="s">
        <v>38</v>
      </c>
      <c r="S153" s="188"/>
      <c r="T153" s="188"/>
      <c r="U153" s="188"/>
      <c r="V153" s="40" t="s">
        <v>44</v>
      </c>
      <c r="W153" s="45"/>
      <c r="X153" s="183"/>
      <c r="Y153" s="183"/>
      <c r="Z153" s="183"/>
      <c r="AA153" s="40" t="s">
        <v>40</v>
      </c>
      <c r="AC153" s="183"/>
      <c r="AD153" s="183"/>
      <c r="AE153" s="183"/>
      <c r="AF153" s="183"/>
      <c r="AG153" s="40" t="s">
        <v>38</v>
      </c>
      <c r="AL153" s="125">
        <f t="shared" si="7"/>
        <v>1</v>
      </c>
      <c r="AM153" s="125">
        <f t="shared" si="8"/>
        <v>1</v>
      </c>
    </row>
    <row r="154" spans="2:42" ht="15" customHeight="1" x14ac:dyDescent="0.3">
      <c r="C154" s="188"/>
      <c r="D154" s="188"/>
      <c r="E154" s="188"/>
      <c r="F154" s="40" t="s">
        <v>44</v>
      </c>
      <c r="H154" s="183"/>
      <c r="I154" s="183"/>
      <c r="J154" s="183"/>
      <c r="K154" s="40" t="s">
        <v>40</v>
      </c>
      <c r="M154" s="183"/>
      <c r="N154" s="183"/>
      <c r="O154" s="183"/>
      <c r="P154" s="183"/>
      <c r="Q154" s="40" t="s">
        <v>38</v>
      </c>
      <c r="S154" s="188"/>
      <c r="T154" s="188"/>
      <c r="U154" s="188"/>
      <c r="V154" s="40" t="s">
        <v>44</v>
      </c>
      <c r="W154" s="45"/>
      <c r="X154" s="183"/>
      <c r="Y154" s="183"/>
      <c r="Z154" s="183"/>
      <c r="AA154" s="40" t="s">
        <v>40</v>
      </c>
      <c r="AC154" s="183"/>
      <c r="AD154" s="183"/>
      <c r="AE154" s="183"/>
      <c r="AF154" s="183"/>
      <c r="AG154" s="40" t="s">
        <v>38</v>
      </c>
      <c r="AL154" s="125">
        <f t="shared" si="7"/>
        <v>1</v>
      </c>
      <c r="AM154" s="125">
        <f t="shared" si="8"/>
        <v>1</v>
      </c>
    </row>
    <row r="155" spans="2:42" ht="15" customHeight="1" x14ac:dyDescent="0.3">
      <c r="C155" s="188"/>
      <c r="D155" s="188"/>
      <c r="E155" s="188"/>
      <c r="F155" s="40" t="s">
        <v>44</v>
      </c>
      <c r="H155" s="183"/>
      <c r="I155" s="183"/>
      <c r="J155" s="183"/>
      <c r="K155" s="40" t="s">
        <v>40</v>
      </c>
      <c r="M155" s="183"/>
      <c r="N155" s="183"/>
      <c r="O155" s="183"/>
      <c r="P155" s="183"/>
      <c r="Q155" s="40" t="s">
        <v>38</v>
      </c>
      <c r="S155" s="188"/>
      <c r="T155" s="188"/>
      <c r="U155" s="188"/>
      <c r="V155" s="40" t="s">
        <v>44</v>
      </c>
      <c r="W155" s="45"/>
      <c r="X155" s="183"/>
      <c r="Y155" s="183"/>
      <c r="Z155" s="183"/>
      <c r="AA155" s="40" t="s">
        <v>40</v>
      </c>
      <c r="AC155" s="183"/>
      <c r="AD155" s="183"/>
      <c r="AE155" s="183"/>
      <c r="AF155" s="183"/>
      <c r="AG155" s="40" t="s">
        <v>38</v>
      </c>
      <c r="AL155" s="125">
        <f t="shared" si="7"/>
        <v>1</v>
      </c>
      <c r="AM155" s="125">
        <f t="shared" si="8"/>
        <v>1</v>
      </c>
    </row>
    <row r="156" spans="2:42" ht="15" customHeight="1" x14ac:dyDescent="0.3">
      <c r="C156" s="188"/>
      <c r="D156" s="188"/>
      <c r="E156" s="188"/>
      <c r="F156" s="40" t="s">
        <v>44</v>
      </c>
      <c r="H156" s="183"/>
      <c r="I156" s="183"/>
      <c r="J156" s="183"/>
      <c r="K156" s="40" t="s">
        <v>40</v>
      </c>
      <c r="M156" s="183"/>
      <c r="N156" s="183"/>
      <c r="O156" s="183"/>
      <c r="P156" s="183"/>
      <c r="Q156" s="40" t="s">
        <v>38</v>
      </c>
      <c r="S156" s="188"/>
      <c r="T156" s="188"/>
      <c r="U156" s="188"/>
      <c r="V156" s="40" t="s">
        <v>44</v>
      </c>
      <c r="W156" s="45"/>
      <c r="X156" s="183"/>
      <c r="Y156" s="183"/>
      <c r="Z156" s="183"/>
      <c r="AA156" s="40" t="s">
        <v>40</v>
      </c>
      <c r="AC156" s="183"/>
      <c r="AD156" s="183"/>
      <c r="AE156" s="183"/>
      <c r="AF156" s="183"/>
      <c r="AG156" s="40" t="s">
        <v>38</v>
      </c>
      <c r="AL156" s="125">
        <f t="shared" si="7"/>
        <v>1</v>
      </c>
      <c r="AM156" s="125">
        <f t="shared" si="8"/>
        <v>1</v>
      </c>
    </row>
    <row r="157" spans="2:42" ht="19.95" customHeight="1" x14ac:dyDescent="0.3">
      <c r="G157" s="44" t="s">
        <v>53</v>
      </c>
      <c r="H157" s="184">
        <f>$W$27</f>
        <v>0</v>
      </c>
      <c r="I157" s="184"/>
      <c r="J157" s="184"/>
      <c r="K157" s="40" t="s">
        <v>38</v>
      </c>
      <c r="O157" s="100"/>
      <c r="P157" s="53"/>
      <c r="R157" s="44" t="s">
        <v>54</v>
      </c>
      <c r="S157" s="183"/>
      <c r="T157" s="183"/>
      <c r="U157" s="183"/>
      <c r="V157" s="40" t="s">
        <v>38</v>
      </c>
      <c r="AB157" s="53" t="s">
        <v>314</v>
      </c>
      <c r="AC157" s="171"/>
      <c r="AD157" s="171"/>
      <c r="AE157" s="171"/>
      <c r="AF157" s="171"/>
      <c r="AG157" s="40" t="s">
        <v>44</v>
      </c>
      <c r="AL157" s="91" t="s">
        <v>157</v>
      </c>
      <c r="AM157" s="125" t="str">
        <f>IF(ISBLANK(S157),"",IF(ISTEXT(S157),2,IF(OR(S157=H157,S157&gt;H157),1,2)))</f>
        <v/>
      </c>
      <c r="AN157" s="125">
        <f>IF(ISTEXT(S157),2,0)</f>
        <v>0</v>
      </c>
    </row>
    <row r="158" spans="2:42" ht="15" customHeight="1" x14ac:dyDescent="0.3">
      <c r="AM158" s="125">
        <f>IF(OR(ISBLANK(H157),ISBLANK(S157)),2,1)</f>
        <v>2</v>
      </c>
    </row>
    <row r="159" spans="2:42" ht="15" customHeight="1" x14ac:dyDescent="0.3">
      <c r="B159" s="203">
        <f>Tables!$C$13</f>
        <v>45566</v>
      </c>
      <c r="C159" s="203"/>
      <c r="D159" s="203"/>
      <c r="E159" s="203"/>
      <c r="F159" s="203"/>
      <c r="G159" s="203"/>
      <c r="H159" s="203"/>
      <c r="R159" s="191" t="s">
        <v>338</v>
      </c>
      <c r="S159" s="191"/>
      <c r="T159" s="191"/>
      <c r="U159" s="191"/>
      <c r="AK159" s="45"/>
    </row>
    <row r="160" spans="2:42" ht="15" customHeight="1" x14ac:dyDescent="0.3">
      <c r="C160" s="2" t="s">
        <v>1</v>
      </c>
      <c r="D160" s="167">
        <f>IF(ISBLANK($E$13),0,$E$13)</f>
        <v>0</v>
      </c>
      <c r="E160" s="167"/>
      <c r="F160" s="167"/>
      <c r="G160" s="167"/>
      <c r="H160" s="167"/>
      <c r="I160" s="167"/>
      <c r="J160" s="167"/>
      <c r="K160" s="167"/>
      <c r="L160" s="167"/>
      <c r="M160" s="167"/>
      <c r="N160" s="167"/>
      <c r="O160" s="167"/>
      <c r="P160" s="167"/>
      <c r="Q160" s="167"/>
      <c r="R160" s="167"/>
      <c r="S160" s="167"/>
      <c r="T160" s="167"/>
      <c r="U160" s="167"/>
      <c r="V160" s="167"/>
      <c r="W160" s="167"/>
      <c r="X160" s="167"/>
      <c r="Y160" s="167"/>
      <c r="Z160" s="51"/>
      <c r="AD160" s="2" t="s">
        <v>20</v>
      </c>
      <c r="AE160" s="168">
        <f>IF(ISBLANK($AE$13),0,$AE$13)</f>
        <v>0</v>
      </c>
      <c r="AF160" s="168"/>
      <c r="AG160" s="168"/>
      <c r="AH160" s="168"/>
      <c r="AI160" s="168"/>
      <c r="AJ160" s="168"/>
      <c r="AL160" s="15" t="s">
        <v>270</v>
      </c>
    </row>
    <row r="161" spans="2:44" ht="15" customHeight="1" x14ac:dyDescent="0.3">
      <c r="C161" s="52"/>
      <c r="D161" s="52"/>
      <c r="E161" s="52"/>
      <c r="F161" s="52"/>
      <c r="G161" s="52"/>
      <c r="H161" s="52"/>
      <c r="I161" s="52"/>
      <c r="J161" s="2"/>
      <c r="K161" s="2"/>
      <c r="L161" s="2"/>
      <c r="M161" s="2"/>
      <c r="N161" s="52"/>
      <c r="O161" s="51"/>
      <c r="P161" s="51"/>
      <c r="Q161" s="51"/>
      <c r="R161" s="51"/>
      <c r="S161" s="51"/>
      <c r="T161" s="51"/>
      <c r="U161" s="51"/>
      <c r="V161" s="51"/>
      <c r="W161" s="51"/>
      <c r="X161" s="51"/>
      <c r="Y161" s="51"/>
      <c r="Z161" s="51"/>
      <c r="AD161" s="2" t="s">
        <v>34</v>
      </c>
      <c r="AE161" s="169">
        <f>IF(ISBLANK($AE$14),0,$AE$14)</f>
        <v>0</v>
      </c>
      <c r="AF161" s="169"/>
      <c r="AG161" s="169"/>
      <c r="AH161" s="169"/>
      <c r="AI161" s="169"/>
      <c r="AJ161" s="169"/>
      <c r="AL161" s="125">
        <f>IF(ISBLANK(K138),1,2)</f>
        <v>1</v>
      </c>
    </row>
    <row r="162" spans="2:44" ht="15" customHeight="1" x14ac:dyDescent="0.3">
      <c r="AL162" s="24" t="s">
        <v>79</v>
      </c>
      <c r="AM162" s="24" t="s">
        <v>288</v>
      </c>
      <c r="AN162" s="24" t="s">
        <v>80</v>
      </c>
      <c r="AO162" s="15" t="s">
        <v>430</v>
      </c>
      <c r="AP162" s="15" t="s">
        <v>489</v>
      </c>
      <c r="AQ162" s="15" t="s">
        <v>328</v>
      </c>
    </row>
    <row r="163" spans="2:44" ht="30" customHeight="1" x14ac:dyDescent="0.3">
      <c r="B163" s="1" t="s">
        <v>254</v>
      </c>
      <c r="J163" s="1"/>
      <c r="K163" s="1"/>
      <c r="L163" s="1"/>
      <c r="M163" s="182" t="s">
        <v>65</v>
      </c>
      <c r="N163" s="182"/>
      <c r="O163" s="182"/>
      <c r="P163" s="101"/>
      <c r="Q163" s="182" t="s">
        <v>255</v>
      </c>
      <c r="R163" s="182"/>
      <c r="S163" s="182"/>
      <c r="T163" s="101"/>
      <c r="U163" s="182" t="s">
        <v>256</v>
      </c>
      <c r="V163" s="182"/>
      <c r="W163" s="182"/>
      <c r="X163" s="182" t="s">
        <v>315</v>
      </c>
      <c r="Y163" s="182"/>
      <c r="Z163" s="182"/>
      <c r="AA163" s="182"/>
      <c r="AB163" s="182"/>
      <c r="AC163" s="182" t="s">
        <v>272</v>
      </c>
      <c r="AD163" s="182"/>
      <c r="AE163" s="182"/>
      <c r="AF163" s="101"/>
      <c r="AG163" s="182" t="s">
        <v>67</v>
      </c>
      <c r="AH163" s="182"/>
      <c r="AI163" s="182"/>
      <c r="AJ163" s="182"/>
      <c r="AL163" s="125">
        <f>SUM(AL164:AL167)</f>
        <v>4</v>
      </c>
      <c r="AM163" s="125">
        <f>SUM(AM164:AM169)</f>
        <v>6</v>
      </c>
      <c r="AN163" s="125">
        <f>SUM(AN164:AN169)</f>
        <v>6</v>
      </c>
      <c r="AO163" s="125">
        <f>SUM(AO164:AO169)</f>
        <v>0</v>
      </c>
      <c r="AP163" s="125">
        <f>SUM(AP164:AP169)</f>
        <v>0</v>
      </c>
      <c r="AQ163" s="128">
        <f>SUM(AQ164:AQ169)</f>
        <v>6</v>
      </c>
      <c r="AR163" s="147"/>
    </row>
    <row r="164" spans="2:44" ht="15" customHeight="1" x14ac:dyDescent="0.3">
      <c r="E164" s="45"/>
      <c r="F164" s="45"/>
      <c r="G164" s="170">
        <f>Tables!$C$16</f>
        <v>4.24</v>
      </c>
      <c r="H164" s="170"/>
      <c r="K164" s="2" t="str">
        <f>Tables!$A$16</f>
        <v>(2-yr)</v>
      </c>
      <c r="L164" s="2"/>
      <c r="M164" s="181"/>
      <c r="N164" s="181"/>
      <c r="O164" s="181"/>
      <c r="P164" s="6"/>
      <c r="Q164" s="181"/>
      <c r="R164" s="181"/>
      <c r="S164" s="181"/>
      <c r="U164" s="181"/>
      <c r="V164" s="181"/>
      <c r="W164" s="181"/>
      <c r="Y164" s="181"/>
      <c r="Z164" s="181"/>
      <c r="AA164" s="181"/>
      <c r="AC164" s="181"/>
      <c r="AD164" s="181"/>
      <c r="AE164" s="181"/>
      <c r="AG164" s="181"/>
      <c r="AH164" s="181"/>
      <c r="AI164" s="181"/>
      <c r="AL164" s="125">
        <f>IF(ISBLANK(Y164),1,IF(Y164&gt;W$141,1,0))</f>
        <v>1</v>
      </c>
      <c r="AM164" s="125">
        <f t="shared" ref="AM164:AM169" si="9">IF(ISBLANK(AC164),1,IF(AC164&gt;$AM$172,1,0))</f>
        <v>1</v>
      </c>
      <c r="AN164" s="125">
        <f t="shared" ref="AN164:AN169" si="10">IF(OR(ISBLANK(AG164),ISBLANK(M164)),1,IF(AG164&gt;M164,1,0))</f>
        <v>1</v>
      </c>
      <c r="AO164" s="125">
        <f>IF($AN$207=0,0,IF($AG164&gt;=$AN$207,1,0))</f>
        <v>0</v>
      </c>
      <c r="AP164" s="125">
        <f>IF($AN$209=0,0,IF($AG164&gt;=$AN$209,1,0))</f>
        <v>0</v>
      </c>
      <c r="AQ164" s="128">
        <f t="shared" ref="AQ164:AQ169" si="11">IF(OR(ISBLANK(M164),ISBLANK(AG164)),1,IF(AG164-M164&gt;-0.5,1,0))</f>
        <v>1</v>
      </c>
      <c r="AR164" s="147"/>
    </row>
    <row r="165" spans="2:44" ht="15" customHeight="1" x14ac:dyDescent="0.3">
      <c r="E165" s="45"/>
      <c r="F165" s="45"/>
      <c r="G165" s="170">
        <f>Tables!$C$17</f>
        <v>5.3</v>
      </c>
      <c r="H165" s="170"/>
      <c r="K165" s="2" t="str">
        <f>Tables!$A$17</f>
        <v>(5-yr)</v>
      </c>
      <c r="L165" s="2"/>
      <c r="M165" s="181"/>
      <c r="N165" s="181"/>
      <c r="O165" s="181"/>
      <c r="P165" s="6"/>
      <c r="Q165" s="171"/>
      <c r="R165" s="171"/>
      <c r="S165" s="171"/>
      <c r="U165" s="171"/>
      <c r="V165" s="171"/>
      <c r="W165" s="171"/>
      <c r="Y165" s="171"/>
      <c r="Z165" s="171"/>
      <c r="AA165" s="171"/>
      <c r="AC165" s="171"/>
      <c r="AD165" s="171"/>
      <c r="AE165" s="171"/>
      <c r="AG165" s="171"/>
      <c r="AH165" s="171"/>
      <c r="AI165" s="171"/>
      <c r="AL165" s="125">
        <f t="shared" ref="AL165:AL167" si="12">IF(ISBLANK(Y165),1,IF(Y165&gt;W$141,1,0))</f>
        <v>1</v>
      </c>
      <c r="AM165" s="125">
        <f t="shared" si="9"/>
        <v>1</v>
      </c>
      <c r="AN165" s="125">
        <f t="shared" si="10"/>
        <v>1</v>
      </c>
      <c r="AO165" s="125">
        <f t="shared" ref="AO165:AO169" si="13">IF($AN$207=0,0,IF(AG165&gt;=$AN$207,1,0))</f>
        <v>0</v>
      </c>
      <c r="AP165" s="125">
        <f t="shared" ref="AP165:AP169" si="14">IF($AN$209=0,0,IF($AG165&gt;=$AN$209,1,0))</f>
        <v>0</v>
      </c>
      <c r="AQ165" s="128">
        <f t="shared" si="11"/>
        <v>1</v>
      </c>
      <c r="AR165" s="147"/>
    </row>
    <row r="166" spans="2:44" ht="15" customHeight="1" x14ac:dyDescent="0.3">
      <c r="E166" s="45"/>
      <c r="F166" s="45"/>
      <c r="G166" s="170">
        <f>Tables!$C$18</f>
        <v>6.24</v>
      </c>
      <c r="H166" s="170"/>
      <c r="K166" s="2" t="str">
        <f>Tables!$A$18</f>
        <v>(10-yr)</v>
      </c>
      <c r="L166" s="2"/>
      <c r="M166" s="181"/>
      <c r="N166" s="181"/>
      <c r="O166" s="181"/>
      <c r="P166" s="6"/>
      <c r="Q166" s="171"/>
      <c r="R166" s="171"/>
      <c r="S166" s="171"/>
      <c r="U166" s="171"/>
      <c r="V166" s="171"/>
      <c r="W166" s="171"/>
      <c r="Y166" s="171"/>
      <c r="Z166" s="171"/>
      <c r="AA166" s="171"/>
      <c r="AC166" s="171"/>
      <c r="AD166" s="171"/>
      <c r="AE166" s="171"/>
      <c r="AG166" s="171"/>
      <c r="AH166" s="171"/>
      <c r="AI166" s="171"/>
      <c r="AL166" s="125">
        <f t="shared" si="12"/>
        <v>1</v>
      </c>
      <c r="AM166" s="125">
        <f t="shared" si="9"/>
        <v>1</v>
      </c>
      <c r="AN166" s="125">
        <f t="shared" si="10"/>
        <v>1</v>
      </c>
      <c r="AO166" s="125">
        <f t="shared" si="13"/>
        <v>0</v>
      </c>
      <c r="AP166" s="125">
        <f t="shared" si="14"/>
        <v>0</v>
      </c>
      <c r="AQ166" s="128">
        <f t="shared" si="11"/>
        <v>1</v>
      </c>
      <c r="AR166" s="147"/>
    </row>
    <row r="167" spans="2:44" ht="15" customHeight="1" x14ac:dyDescent="0.3">
      <c r="E167" s="45"/>
      <c r="F167" s="45"/>
      <c r="G167" s="170">
        <f>Tables!$C$19</f>
        <v>7.64</v>
      </c>
      <c r="H167" s="170"/>
      <c r="K167" s="2" t="str">
        <f>Tables!$A$19</f>
        <v>(25-yr)</v>
      </c>
      <c r="L167" s="2"/>
      <c r="M167" s="181"/>
      <c r="N167" s="181"/>
      <c r="O167" s="181"/>
      <c r="P167" s="6"/>
      <c r="Q167" s="171"/>
      <c r="R167" s="171"/>
      <c r="S167" s="171"/>
      <c r="U167" s="171"/>
      <c r="V167" s="171"/>
      <c r="W167" s="171"/>
      <c r="Y167" s="171"/>
      <c r="Z167" s="171"/>
      <c r="AA167" s="171"/>
      <c r="AC167" s="171"/>
      <c r="AD167" s="171"/>
      <c r="AE167" s="171"/>
      <c r="AG167" s="171"/>
      <c r="AH167" s="171"/>
      <c r="AI167" s="171"/>
      <c r="AL167" s="125">
        <f t="shared" si="12"/>
        <v>1</v>
      </c>
      <c r="AM167" s="125">
        <f t="shared" si="9"/>
        <v>1</v>
      </c>
      <c r="AN167" s="125">
        <f t="shared" si="10"/>
        <v>1</v>
      </c>
      <c r="AO167" s="125">
        <f t="shared" si="13"/>
        <v>0</v>
      </c>
      <c r="AP167" s="125">
        <f t="shared" si="14"/>
        <v>0</v>
      </c>
      <c r="AQ167" s="128">
        <f t="shared" si="11"/>
        <v>1</v>
      </c>
      <c r="AR167" s="147"/>
    </row>
    <row r="168" spans="2:44" ht="15" customHeight="1" x14ac:dyDescent="0.3">
      <c r="E168" s="45"/>
      <c r="F168" s="45"/>
      <c r="G168" s="170">
        <f>Tables!$C$20</f>
        <v>8.8000000000000007</v>
      </c>
      <c r="H168" s="170"/>
      <c r="K168" s="2" t="str">
        <f>Tables!$A$20</f>
        <v>(50-yr)</v>
      </c>
      <c r="L168" s="2"/>
      <c r="M168" s="181"/>
      <c r="N168" s="181"/>
      <c r="O168" s="181"/>
      <c r="P168" s="6"/>
      <c r="Q168" s="171"/>
      <c r="R168" s="171"/>
      <c r="S168" s="171"/>
      <c r="U168" s="171"/>
      <c r="V168" s="171"/>
      <c r="W168" s="171"/>
      <c r="Y168" s="171"/>
      <c r="Z168" s="171"/>
      <c r="AA168" s="171"/>
      <c r="AC168" s="171"/>
      <c r="AD168" s="171"/>
      <c r="AE168" s="171"/>
      <c r="AG168" s="171"/>
      <c r="AH168" s="171"/>
      <c r="AI168" s="171"/>
      <c r="AL168" s="130">
        <f>IF(OR(ISBLANK($AF$141),ISBLANK(Y168)),0,$AF$141-Y168)</f>
        <v>0</v>
      </c>
      <c r="AM168" s="125">
        <f t="shared" si="9"/>
        <v>1</v>
      </c>
      <c r="AN168" s="125">
        <f t="shared" si="10"/>
        <v>1</v>
      </c>
      <c r="AO168" s="125">
        <f t="shared" si="13"/>
        <v>0</v>
      </c>
      <c r="AP168" s="125">
        <f t="shared" si="14"/>
        <v>0</v>
      </c>
      <c r="AQ168" s="128">
        <f t="shared" si="11"/>
        <v>1</v>
      </c>
      <c r="AR168" s="147"/>
    </row>
    <row r="169" spans="2:44" ht="15" customHeight="1" x14ac:dyDescent="0.3">
      <c r="E169" s="45"/>
      <c r="F169" s="45"/>
      <c r="G169" s="170">
        <f>Tables!$C$21</f>
        <v>10</v>
      </c>
      <c r="H169" s="170"/>
      <c r="K169" s="2" t="str">
        <f>Tables!$A$21</f>
        <v>(100-yr)</v>
      </c>
      <c r="L169" s="2"/>
      <c r="M169" s="181"/>
      <c r="N169" s="181"/>
      <c r="O169" s="181"/>
      <c r="P169" s="6"/>
      <c r="Q169" s="171"/>
      <c r="R169" s="171"/>
      <c r="S169" s="171"/>
      <c r="U169" s="171"/>
      <c r="V169" s="171"/>
      <c r="W169" s="171"/>
      <c r="Y169" s="171"/>
      <c r="Z169" s="171"/>
      <c r="AA169" s="171"/>
      <c r="AC169" s="171"/>
      <c r="AD169" s="171"/>
      <c r="AE169" s="171"/>
      <c r="AG169" s="171"/>
      <c r="AH169" s="171"/>
      <c r="AI169" s="171"/>
      <c r="AL169" s="130">
        <f>IF(OR(ISBLANK($AF$141),ISBLANK(Y169)),0,$AF$141-Y169)</f>
        <v>0</v>
      </c>
      <c r="AM169" s="125">
        <f t="shared" si="9"/>
        <v>1</v>
      </c>
      <c r="AN169" s="125">
        <f t="shared" si="10"/>
        <v>1</v>
      </c>
      <c r="AO169" s="125">
        <f t="shared" si="13"/>
        <v>0</v>
      </c>
      <c r="AP169" s="125">
        <f t="shared" si="14"/>
        <v>0</v>
      </c>
      <c r="AQ169" s="128">
        <f t="shared" si="11"/>
        <v>1</v>
      </c>
      <c r="AR169" s="147"/>
    </row>
    <row r="170" spans="2:44" ht="15" customHeight="1" x14ac:dyDescent="0.3"/>
    <row r="171" spans="2:44" ht="15" customHeight="1" x14ac:dyDescent="0.3">
      <c r="B171" s="5" t="s">
        <v>22</v>
      </c>
    </row>
    <row r="172" spans="2:44" ht="15" customHeight="1" x14ac:dyDescent="0.3">
      <c r="B172" s="172"/>
      <c r="C172" s="173"/>
      <c r="D172" s="173"/>
      <c r="E172" s="173"/>
      <c r="F172" s="173"/>
      <c r="G172" s="173"/>
      <c r="H172" s="173"/>
      <c r="I172" s="173"/>
      <c r="J172" s="173"/>
      <c r="K172" s="173"/>
      <c r="L172" s="173"/>
      <c r="M172" s="173"/>
      <c r="N172" s="173"/>
      <c r="O172" s="173"/>
      <c r="P172" s="173"/>
      <c r="Q172" s="173"/>
      <c r="R172" s="173"/>
      <c r="S172" s="173"/>
      <c r="T172" s="173"/>
      <c r="U172" s="173"/>
      <c r="V172" s="173"/>
      <c r="W172" s="173"/>
      <c r="X172" s="173"/>
      <c r="Y172" s="173"/>
      <c r="Z172" s="173"/>
      <c r="AA172" s="173"/>
      <c r="AB172" s="173"/>
      <c r="AC172" s="173"/>
      <c r="AD172" s="173"/>
      <c r="AE172" s="173"/>
      <c r="AF172" s="173"/>
      <c r="AG172" s="173"/>
      <c r="AH172" s="173"/>
      <c r="AI172" s="173"/>
      <c r="AJ172" s="174"/>
      <c r="AL172" s="91" t="s">
        <v>325</v>
      </c>
      <c r="AM172" s="130">
        <f>Tables!C26</f>
        <v>6</v>
      </c>
    </row>
    <row r="173" spans="2:44" ht="15" customHeight="1" x14ac:dyDescent="0.3">
      <c r="B173" s="175"/>
      <c r="C173" s="176"/>
      <c r="D173" s="176"/>
      <c r="E173" s="176"/>
      <c r="F173" s="176"/>
      <c r="G173" s="176"/>
      <c r="H173" s="176"/>
      <c r="I173" s="176"/>
      <c r="J173" s="176"/>
      <c r="K173" s="176"/>
      <c r="L173" s="176"/>
      <c r="M173" s="176"/>
      <c r="N173" s="176"/>
      <c r="O173" s="176"/>
      <c r="P173" s="176"/>
      <c r="Q173" s="176"/>
      <c r="R173" s="176"/>
      <c r="S173" s="176"/>
      <c r="T173" s="176"/>
      <c r="U173" s="176"/>
      <c r="V173" s="176"/>
      <c r="W173" s="176"/>
      <c r="X173" s="176"/>
      <c r="Y173" s="176"/>
      <c r="Z173" s="176"/>
      <c r="AA173" s="176"/>
      <c r="AB173" s="176"/>
      <c r="AC173" s="176"/>
      <c r="AD173" s="176"/>
      <c r="AE173" s="176"/>
      <c r="AF173" s="176"/>
      <c r="AG173" s="176"/>
      <c r="AH173" s="176"/>
      <c r="AI173" s="176"/>
      <c r="AJ173" s="177"/>
    </row>
    <row r="174" spans="2:44" ht="15" customHeight="1" x14ac:dyDescent="0.3">
      <c r="B174" s="175"/>
      <c r="C174" s="176"/>
      <c r="D174" s="176"/>
      <c r="E174" s="176"/>
      <c r="F174" s="176"/>
      <c r="G174" s="176"/>
      <c r="H174" s="176"/>
      <c r="I174" s="176"/>
      <c r="J174" s="176"/>
      <c r="K174" s="176"/>
      <c r="L174" s="176"/>
      <c r="M174" s="176"/>
      <c r="N174" s="176"/>
      <c r="O174" s="176"/>
      <c r="P174" s="176"/>
      <c r="Q174" s="176"/>
      <c r="R174" s="176"/>
      <c r="S174" s="176"/>
      <c r="T174" s="176"/>
      <c r="U174" s="176"/>
      <c r="V174" s="176"/>
      <c r="W174" s="176"/>
      <c r="X174" s="176"/>
      <c r="Y174" s="176"/>
      <c r="Z174" s="176"/>
      <c r="AA174" s="176"/>
      <c r="AB174" s="176"/>
      <c r="AC174" s="176"/>
      <c r="AD174" s="176"/>
      <c r="AE174" s="176"/>
      <c r="AF174" s="176"/>
      <c r="AG174" s="176"/>
      <c r="AH174" s="176"/>
      <c r="AI174" s="176"/>
      <c r="AJ174" s="177"/>
    </row>
    <row r="175" spans="2:44" ht="15" customHeight="1" x14ac:dyDescent="0.3">
      <c r="B175" s="175"/>
      <c r="C175" s="176"/>
      <c r="D175" s="176"/>
      <c r="E175" s="176"/>
      <c r="F175" s="176"/>
      <c r="G175" s="176"/>
      <c r="H175" s="176"/>
      <c r="I175" s="176"/>
      <c r="J175" s="176"/>
      <c r="K175" s="176"/>
      <c r="L175" s="176"/>
      <c r="M175" s="176"/>
      <c r="N175" s="176"/>
      <c r="O175" s="176"/>
      <c r="P175" s="176"/>
      <c r="Q175" s="176"/>
      <c r="R175" s="176"/>
      <c r="S175" s="176"/>
      <c r="T175" s="176"/>
      <c r="U175" s="176"/>
      <c r="V175" s="176"/>
      <c r="W175" s="176"/>
      <c r="X175" s="176"/>
      <c r="Y175" s="176"/>
      <c r="Z175" s="176"/>
      <c r="AA175" s="176"/>
      <c r="AB175" s="176"/>
      <c r="AC175" s="176"/>
      <c r="AD175" s="176"/>
      <c r="AE175" s="176"/>
      <c r="AF175" s="176"/>
      <c r="AG175" s="176"/>
      <c r="AH175" s="176"/>
      <c r="AI175" s="176"/>
      <c r="AJ175" s="177"/>
    </row>
    <row r="176" spans="2:44" ht="15" customHeight="1" x14ac:dyDescent="0.3">
      <c r="B176" s="175"/>
      <c r="C176" s="176"/>
      <c r="D176" s="176"/>
      <c r="E176" s="176"/>
      <c r="F176" s="176"/>
      <c r="G176" s="176"/>
      <c r="H176" s="176"/>
      <c r="I176" s="176"/>
      <c r="J176" s="176"/>
      <c r="K176" s="176"/>
      <c r="L176" s="176"/>
      <c r="M176" s="176"/>
      <c r="N176" s="176"/>
      <c r="O176" s="176"/>
      <c r="P176" s="176"/>
      <c r="Q176" s="176"/>
      <c r="R176" s="176"/>
      <c r="S176" s="176"/>
      <c r="T176" s="176"/>
      <c r="U176" s="176"/>
      <c r="V176" s="176"/>
      <c r="W176" s="176"/>
      <c r="X176" s="176"/>
      <c r="Y176" s="176"/>
      <c r="Z176" s="176"/>
      <c r="AA176" s="176"/>
      <c r="AB176" s="176"/>
      <c r="AC176" s="176"/>
      <c r="AD176" s="176"/>
      <c r="AE176" s="176"/>
      <c r="AF176" s="176"/>
      <c r="AG176" s="176"/>
      <c r="AH176" s="176"/>
      <c r="AI176" s="176"/>
      <c r="AJ176" s="177"/>
    </row>
    <row r="177" spans="2:77" ht="15" customHeight="1" x14ac:dyDescent="0.3">
      <c r="B177" s="175"/>
      <c r="C177" s="176"/>
      <c r="D177" s="176"/>
      <c r="E177" s="176"/>
      <c r="F177" s="176"/>
      <c r="G177" s="176"/>
      <c r="H177" s="176"/>
      <c r="I177" s="176"/>
      <c r="J177" s="176"/>
      <c r="K177" s="176"/>
      <c r="L177" s="176"/>
      <c r="M177" s="176"/>
      <c r="N177" s="176"/>
      <c r="O177" s="176"/>
      <c r="P177" s="176"/>
      <c r="Q177" s="176"/>
      <c r="R177" s="176"/>
      <c r="S177" s="176"/>
      <c r="T177" s="176"/>
      <c r="U177" s="176"/>
      <c r="V177" s="176"/>
      <c r="W177" s="176"/>
      <c r="X177" s="176"/>
      <c r="Y177" s="176"/>
      <c r="Z177" s="176"/>
      <c r="AA177" s="176"/>
      <c r="AB177" s="176"/>
      <c r="AC177" s="176"/>
      <c r="AD177" s="176"/>
      <c r="AE177" s="176"/>
      <c r="AF177" s="176"/>
      <c r="AG177" s="176"/>
      <c r="AH177" s="176"/>
      <c r="AI177" s="176"/>
      <c r="AJ177" s="177"/>
    </row>
    <row r="178" spans="2:77" ht="15" customHeight="1" x14ac:dyDescent="0.3">
      <c r="B178" s="178"/>
      <c r="C178" s="179"/>
      <c r="D178" s="179"/>
      <c r="E178" s="179"/>
      <c r="F178" s="179"/>
      <c r="G178" s="179"/>
      <c r="H178" s="179"/>
      <c r="I178" s="179"/>
      <c r="J178" s="179"/>
      <c r="K178" s="179"/>
      <c r="L178" s="179"/>
      <c r="M178" s="179"/>
      <c r="N178" s="179"/>
      <c r="O178" s="179"/>
      <c r="P178" s="179"/>
      <c r="Q178" s="179"/>
      <c r="R178" s="179"/>
      <c r="S178" s="179"/>
      <c r="T178" s="179"/>
      <c r="U178" s="179"/>
      <c r="V178" s="179"/>
      <c r="W178" s="179"/>
      <c r="X178" s="179"/>
      <c r="Y178" s="179"/>
      <c r="Z178" s="179"/>
      <c r="AA178" s="179"/>
      <c r="AB178" s="179"/>
      <c r="AC178" s="179"/>
      <c r="AD178" s="179"/>
      <c r="AE178" s="179"/>
      <c r="AF178" s="179"/>
      <c r="AG178" s="179"/>
      <c r="AH178" s="179"/>
      <c r="AI178" s="179"/>
      <c r="AJ178" s="180"/>
    </row>
    <row r="179" spans="2:77" ht="15" customHeight="1" x14ac:dyDescent="0.3">
      <c r="B179" s="4"/>
      <c r="C179" s="4"/>
      <c r="D179" s="4"/>
      <c r="E179" s="4"/>
      <c r="F179" s="4"/>
      <c r="G179" s="4"/>
      <c r="H179" s="4"/>
      <c r="I179" s="4"/>
      <c r="J179" s="4"/>
      <c r="K179" s="4"/>
      <c r="L179" s="4"/>
      <c r="M179" s="4"/>
      <c r="N179" s="4"/>
      <c r="O179" s="4"/>
      <c r="P179" s="4"/>
      <c r="Q179" s="4"/>
      <c r="R179" s="4"/>
      <c r="S179" s="4"/>
      <c r="T179" s="4"/>
      <c r="U179" s="4"/>
      <c r="V179" s="4"/>
      <c r="W179" s="4"/>
      <c r="X179" s="4"/>
      <c r="Y179" s="4"/>
      <c r="Z179" s="4"/>
      <c r="AA179" s="4"/>
      <c r="AB179" s="4"/>
      <c r="AC179" s="4"/>
      <c r="AD179" s="4"/>
      <c r="AE179" s="4"/>
      <c r="AF179" s="4"/>
      <c r="AG179" s="4"/>
      <c r="AH179" s="4"/>
      <c r="AI179" s="4"/>
      <c r="AJ179" s="4"/>
    </row>
    <row r="180" spans="2:77" ht="15" customHeight="1" x14ac:dyDescent="0.3">
      <c r="B180" s="1" t="s">
        <v>18</v>
      </c>
      <c r="C180" s="1"/>
      <c r="D180" s="1"/>
      <c r="E180" s="1"/>
      <c r="F180" s="1"/>
      <c r="G180" s="1"/>
      <c r="H180" s="1"/>
      <c r="I180" s="1"/>
    </row>
    <row r="181" spans="2:77" ht="15" customHeight="1" x14ac:dyDescent="0.3">
      <c r="B181" s="108" t="s">
        <v>287</v>
      </c>
      <c r="C181" s="74"/>
      <c r="D181" s="74"/>
      <c r="E181" s="74"/>
      <c r="F181" s="74"/>
      <c r="G181" s="74"/>
      <c r="H181" s="74"/>
      <c r="I181" s="74"/>
      <c r="J181" s="74"/>
      <c r="K181" s="74"/>
      <c r="L181" s="74"/>
      <c r="M181" s="74"/>
      <c r="N181" s="74"/>
      <c r="O181" s="74"/>
      <c r="P181" s="74"/>
      <c r="Q181" s="74"/>
      <c r="R181" s="74"/>
      <c r="S181" s="74"/>
      <c r="T181" s="74"/>
      <c r="U181" s="74"/>
      <c r="V181" s="74"/>
      <c r="W181" s="74"/>
      <c r="X181" s="74"/>
      <c r="Y181" s="74"/>
      <c r="Z181" s="74"/>
      <c r="AA181" s="74"/>
      <c r="AB181" s="74"/>
      <c r="AC181" s="74"/>
      <c r="AD181" s="74"/>
      <c r="AE181" s="74"/>
      <c r="AF181" s="74"/>
      <c r="AG181" s="74"/>
      <c r="AH181" s="74"/>
      <c r="AI181" s="74"/>
      <c r="AJ181" s="74"/>
    </row>
    <row r="182" spans="2:77" ht="15" customHeight="1" x14ac:dyDescent="0.3">
      <c r="B182" s="74"/>
      <c r="C182" s="41" t="s">
        <v>113</v>
      </c>
      <c r="D182" s="108" t="str">
        <f>"Is designed in accordance with the latest version of the "&amp;Tables!C23&amp;"'s requirements;"</f>
        <v>Is designed in accordance with the latest version of the City's requirements;</v>
      </c>
      <c r="E182" s="74"/>
      <c r="F182" s="74"/>
      <c r="G182" s="74"/>
      <c r="H182" s="74"/>
      <c r="I182" s="74"/>
      <c r="J182" s="74"/>
      <c r="K182" s="74"/>
      <c r="L182" s="74"/>
      <c r="M182" s="74"/>
      <c r="N182" s="74"/>
      <c r="O182" s="74"/>
      <c r="P182" s="74"/>
      <c r="Q182" s="74"/>
      <c r="R182" s="74"/>
      <c r="S182" s="74"/>
      <c r="T182" s="74"/>
      <c r="U182" s="74"/>
      <c r="V182" s="74"/>
      <c r="W182" s="74"/>
      <c r="X182" s="74"/>
      <c r="Y182" s="74"/>
      <c r="Z182" s="74"/>
      <c r="AA182" s="74"/>
      <c r="AB182" s="74"/>
      <c r="AC182" s="74"/>
      <c r="AD182" s="74"/>
      <c r="AE182" s="74"/>
      <c r="AF182" s="74"/>
      <c r="AG182" s="74"/>
      <c r="AH182" s="74"/>
      <c r="AI182" s="74"/>
      <c r="AJ182" s="74"/>
      <c r="BY182" s="74"/>
    </row>
    <row r="183" spans="2:77" ht="15" customHeight="1" x14ac:dyDescent="0.3">
      <c r="B183" s="74"/>
      <c r="C183" s="41" t="s">
        <v>113</v>
      </c>
      <c r="D183" s="108" t="s">
        <v>285</v>
      </c>
      <c r="E183" s="74"/>
      <c r="F183" s="74"/>
      <c r="G183" s="74"/>
      <c r="H183" s="74"/>
      <c r="I183" s="74"/>
      <c r="J183" s="74"/>
      <c r="K183" s="74"/>
      <c r="L183" s="74"/>
      <c r="M183" s="74"/>
      <c r="N183" s="74"/>
      <c r="O183" s="74"/>
      <c r="P183" s="74"/>
      <c r="Q183" s="74"/>
      <c r="R183" s="74"/>
      <c r="S183" s="74"/>
      <c r="T183" s="74"/>
      <c r="U183" s="74"/>
      <c r="V183" s="74"/>
      <c r="W183" s="74"/>
      <c r="X183" s="74"/>
      <c r="Y183" s="74"/>
      <c r="Z183" s="74"/>
      <c r="AA183" s="74"/>
      <c r="AB183" s="74"/>
      <c r="AC183" s="74"/>
      <c r="AD183" s="74"/>
      <c r="AE183" s="74"/>
      <c r="AF183" s="74"/>
      <c r="AG183" s="74"/>
      <c r="AH183" s="74"/>
      <c r="AI183" s="74"/>
      <c r="AJ183" s="74"/>
      <c r="BY183" s="74"/>
    </row>
    <row r="184" spans="2:77" ht="15" customHeight="1" x14ac:dyDescent="0.3">
      <c r="B184" s="74"/>
      <c r="C184" s="41" t="s">
        <v>113</v>
      </c>
      <c r="D184" s="108" t="s">
        <v>331</v>
      </c>
      <c r="E184" s="108"/>
      <c r="F184" s="108"/>
      <c r="G184" s="108"/>
      <c r="H184" s="108"/>
      <c r="I184" s="108"/>
      <c r="J184" s="108"/>
      <c r="K184" s="108"/>
      <c r="L184" s="108"/>
      <c r="M184" s="108"/>
      <c r="N184" s="108"/>
      <c r="O184" s="108"/>
      <c r="P184" s="108"/>
      <c r="Q184" s="108"/>
      <c r="R184" s="108"/>
      <c r="S184" s="108"/>
      <c r="T184" s="108"/>
      <c r="U184" s="108"/>
      <c r="V184" s="108"/>
      <c r="W184" s="108"/>
      <c r="X184" s="108"/>
      <c r="Y184" s="108"/>
      <c r="Z184" s="108"/>
      <c r="AA184" s="108"/>
      <c r="AB184" s="108"/>
      <c r="AC184" s="108"/>
      <c r="AD184" s="108"/>
      <c r="AE184" s="108"/>
      <c r="AF184" s="108"/>
      <c r="AG184" s="108"/>
      <c r="AH184" s="108"/>
      <c r="AI184" s="108"/>
      <c r="AJ184" s="108"/>
      <c r="BY184" s="74"/>
    </row>
    <row r="185" spans="2:77" ht="15" customHeight="1" x14ac:dyDescent="0.3">
      <c r="B185" s="74"/>
      <c r="C185" s="41"/>
      <c r="D185" s="108" t="s">
        <v>302</v>
      </c>
      <c r="E185" s="108"/>
      <c r="F185" s="108"/>
      <c r="G185" s="108"/>
      <c r="H185" s="108"/>
      <c r="I185" s="108"/>
      <c r="J185" s="108"/>
      <c r="K185" s="108"/>
      <c r="L185" s="108"/>
      <c r="M185" s="108"/>
      <c r="N185" s="108"/>
      <c r="O185" s="108"/>
      <c r="P185" s="108"/>
      <c r="Q185" s="108"/>
      <c r="R185" s="108"/>
      <c r="S185" s="108"/>
      <c r="T185" s="108"/>
      <c r="U185" s="108"/>
      <c r="V185" s="108"/>
      <c r="W185" s="108"/>
      <c r="X185" s="108"/>
      <c r="Y185" s="108"/>
      <c r="Z185" s="108"/>
      <c r="AA185" s="108"/>
      <c r="AB185" s="108"/>
      <c r="AC185" s="108"/>
      <c r="AD185" s="108"/>
      <c r="AE185" s="108"/>
      <c r="AF185" s="108"/>
      <c r="AG185" s="108"/>
      <c r="AH185" s="108"/>
      <c r="AI185" s="108"/>
      <c r="AJ185" s="108"/>
      <c r="BY185" s="74"/>
    </row>
    <row r="186" spans="2:77" ht="15" customHeight="1" x14ac:dyDescent="0.3">
      <c r="B186" s="74"/>
      <c r="C186" s="41" t="s">
        <v>113</v>
      </c>
      <c r="D186" s="108" t="s">
        <v>303</v>
      </c>
      <c r="E186" s="108"/>
      <c r="F186" s="108"/>
      <c r="G186" s="108"/>
      <c r="H186" s="108"/>
      <c r="I186" s="108"/>
      <c r="J186" s="108"/>
      <c r="K186" s="108"/>
      <c r="L186" s="108"/>
      <c r="M186" s="108"/>
      <c r="N186" s="108"/>
      <c r="O186" s="108"/>
      <c r="P186" s="108"/>
      <c r="Q186" s="108"/>
      <c r="R186" s="108"/>
      <c r="S186" s="108"/>
      <c r="T186" s="108"/>
      <c r="U186" s="108"/>
      <c r="V186" s="108"/>
      <c r="W186" s="108"/>
      <c r="X186" s="108"/>
      <c r="Y186" s="108"/>
      <c r="Z186" s="108"/>
      <c r="AA186" s="108"/>
      <c r="AB186" s="108"/>
      <c r="AC186" s="108"/>
      <c r="AD186" s="108"/>
      <c r="AE186" s="108"/>
      <c r="AF186" s="108"/>
      <c r="AG186" s="108"/>
      <c r="AH186" s="108"/>
      <c r="AI186" s="108"/>
      <c r="AJ186" s="108"/>
      <c r="BY186" s="74"/>
    </row>
    <row r="187" spans="2:77" ht="15" customHeight="1" x14ac:dyDescent="0.3">
      <c r="B187" s="74"/>
      <c r="C187" s="41"/>
      <c r="D187" s="108" t="s">
        <v>304</v>
      </c>
      <c r="E187" s="108"/>
      <c r="F187" s="108"/>
      <c r="G187" s="108"/>
      <c r="H187" s="108"/>
      <c r="I187" s="108"/>
      <c r="J187" s="108"/>
      <c r="K187" s="108"/>
      <c r="L187" s="108"/>
      <c r="M187" s="108"/>
      <c r="N187" s="108"/>
      <c r="O187" s="108"/>
      <c r="P187" s="108"/>
      <c r="Q187" s="108"/>
      <c r="R187" s="108"/>
      <c r="S187" s="108"/>
      <c r="T187" s="108"/>
      <c r="U187" s="108"/>
      <c r="V187" s="108"/>
      <c r="W187" s="108"/>
      <c r="X187" s="108"/>
      <c r="Y187" s="108"/>
      <c r="Z187" s="108"/>
      <c r="AA187" s="108"/>
      <c r="AB187" s="108"/>
      <c r="AC187" s="108"/>
      <c r="AD187" s="108"/>
      <c r="AE187" s="108"/>
      <c r="AF187" s="108"/>
      <c r="AG187" s="108"/>
      <c r="AH187" s="108"/>
      <c r="AI187" s="108"/>
      <c r="AJ187" s="108"/>
      <c r="BY187" s="74"/>
    </row>
    <row r="188" spans="2:77" ht="15" customHeight="1" x14ac:dyDescent="0.3">
      <c r="B188" s="74"/>
      <c r="C188" s="41" t="s">
        <v>113</v>
      </c>
      <c r="D188" s="108" t="s">
        <v>286</v>
      </c>
      <c r="E188" s="74"/>
      <c r="F188" s="74"/>
      <c r="G188" s="74"/>
      <c r="H188" s="74"/>
      <c r="I188" s="74"/>
      <c r="J188" s="74"/>
      <c r="K188" s="74"/>
      <c r="L188" s="74"/>
      <c r="M188" s="74"/>
      <c r="N188" s="74"/>
      <c r="O188" s="74"/>
      <c r="P188" s="74"/>
      <c r="Q188" s="74"/>
      <c r="R188" s="74"/>
      <c r="S188" s="74"/>
      <c r="T188" s="74"/>
      <c r="U188" s="74"/>
      <c r="V188" s="74"/>
      <c r="W188" s="74"/>
      <c r="X188" s="74"/>
      <c r="Y188" s="74"/>
      <c r="Z188" s="74"/>
      <c r="AA188" s="74"/>
      <c r="AB188" s="74"/>
      <c r="AC188" s="74"/>
      <c r="AD188" s="74"/>
      <c r="AE188" s="74"/>
      <c r="AF188" s="74"/>
      <c r="AG188" s="74"/>
      <c r="AH188" s="74"/>
      <c r="AI188" s="74"/>
      <c r="AJ188" s="74"/>
      <c r="BY188" s="74"/>
    </row>
    <row r="189" spans="2:77" ht="15" customHeight="1" x14ac:dyDescent="0.3">
      <c r="B189" s="74"/>
      <c r="C189" s="41"/>
      <c r="D189" s="108"/>
      <c r="E189" s="74"/>
      <c r="F189" s="74"/>
      <c r="G189" s="74"/>
      <c r="H189" s="74"/>
      <c r="I189" s="74"/>
      <c r="J189" s="74"/>
      <c r="K189" s="74"/>
      <c r="L189" s="74"/>
      <c r="M189" s="74"/>
      <c r="N189" s="74"/>
      <c r="O189" s="74"/>
      <c r="P189" s="74"/>
      <c r="Q189" s="74"/>
      <c r="R189" s="74"/>
      <c r="S189" s="74"/>
      <c r="T189" s="74"/>
      <c r="U189" s="74"/>
      <c r="V189" s="74"/>
      <c r="W189" s="74"/>
      <c r="X189" s="74"/>
      <c r="Y189" s="74"/>
      <c r="Z189" s="74"/>
      <c r="AA189" s="74"/>
      <c r="AB189" s="74"/>
      <c r="AC189" s="74"/>
      <c r="AD189" s="74"/>
      <c r="AE189" s="74"/>
      <c r="AF189" s="74"/>
      <c r="AG189" s="74"/>
      <c r="AH189" s="74"/>
      <c r="AI189" s="74"/>
      <c r="AJ189" s="74"/>
      <c r="BY189" s="74"/>
    </row>
    <row r="190" spans="2:77" ht="15" customHeight="1" x14ac:dyDescent="0.3">
      <c r="B190" s="74"/>
      <c r="C190" s="41"/>
      <c r="D190" s="108"/>
      <c r="E190" s="2" t="s">
        <v>189</v>
      </c>
      <c r="F190" s="190"/>
      <c r="G190" s="190"/>
      <c r="H190" s="190"/>
      <c r="I190" s="190"/>
      <c r="J190" s="190"/>
      <c r="K190" s="190"/>
      <c r="L190" s="190"/>
      <c r="M190" s="190"/>
      <c r="N190" s="190"/>
      <c r="O190" s="190"/>
      <c r="P190" s="190"/>
      <c r="Q190" s="190"/>
      <c r="R190" s="190"/>
      <c r="S190" s="190"/>
      <c r="T190" s="190"/>
      <c r="U190" s="190"/>
      <c r="V190" s="190"/>
      <c r="W190" s="190"/>
      <c r="X190" s="190"/>
      <c r="Y190" s="190"/>
      <c r="Z190" s="190"/>
      <c r="AC190" s="2" t="s">
        <v>346</v>
      </c>
      <c r="AD190" s="2"/>
      <c r="AE190" s="2"/>
      <c r="AF190" s="2"/>
      <c r="AJ190" s="74"/>
      <c r="BY190" s="74"/>
    </row>
    <row r="191" spans="2:77" ht="15" customHeight="1" x14ac:dyDescent="0.3">
      <c r="E191" s="2" t="s">
        <v>142</v>
      </c>
      <c r="F191" s="194"/>
      <c r="G191" s="194"/>
      <c r="H191" s="194"/>
      <c r="I191" s="194"/>
      <c r="J191" s="194"/>
      <c r="K191" s="194"/>
      <c r="L191" s="194"/>
      <c r="M191" s="194"/>
      <c r="N191" s="194"/>
      <c r="O191" s="194"/>
      <c r="P191" s="194"/>
      <c r="Q191" s="194"/>
      <c r="R191" s="194"/>
      <c r="S191" s="194"/>
      <c r="T191" s="194"/>
      <c r="U191" s="194"/>
      <c r="V191" s="194"/>
      <c r="W191" s="194"/>
      <c r="X191" s="194"/>
      <c r="Y191" s="194"/>
      <c r="Z191" s="194"/>
      <c r="BY191" s="74"/>
    </row>
    <row r="192" spans="2:77" ht="15" customHeight="1" x14ac:dyDescent="0.3">
      <c r="E192" s="2" t="s">
        <v>143</v>
      </c>
      <c r="F192" s="194"/>
      <c r="G192" s="194"/>
      <c r="H192" s="194"/>
      <c r="I192" s="194"/>
      <c r="J192" s="194"/>
      <c r="K192" s="194"/>
      <c r="L192" s="194"/>
      <c r="M192" s="194"/>
      <c r="N192" s="194"/>
      <c r="O192" s="194"/>
      <c r="P192" s="194"/>
      <c r="Q192" s="194"/>
      <c r="R192" s="194"/>
      <c r="S192" s="194"/>
      <c r="T192" s="194"/>
      <c r="U192" s="194"/>
      <c r="V192" s="194"/>
      <c r="W192" s="194"/>
      <c r="X192" s="194"/>
      <c r="Y192" s="194"/>
      <c r="Z192" s="194"/>
      <c r="BY192" s="74"/>
    </row>
    <row r="193" spans="2:43" ht="15" customHeight="1" x14ac:dyDescent="0.3">
      <c r="E193" s="2" t="s">
        <v>344</v>
      </c>
      <c r="F193" s="194"/>
      <c r="G193" s="194"/>
      <c r="H193" s="194"/>
      <c r="I193" s="194"/>
      <c r="J193" s="194"/>
      <c r="K193" s="194"/>
      <c r="L193" s="194"/>
      <c r="M193" s="85"/>
      <c r="N193" s="85"/>
      <c r="O193" s="133" t="s">
        <v>146</v>
      </c>
      <c r="P193" s="194"/>
      <c r="Q193" s="194"/>
      <c r="R193" s="194"/>
      <c r="S193" s="194"/>
      <c r="T193" s="85"/>
      <c r="U193" s="85"/>
      <c r="V193" s="85"/>
      <c r="W193" s="133" t="s">
        <v>147</v>
      </c>
      <c r="X193" s="196"/>
      <c r="Y193" s="196"/>
      <c r="Z193" s="196"/>
    </row>
    <row r="194" spans="2:43" ht="15" customHeight="1" x14ac:dyDescent="0.3">
      <c r="E194" s="2" t="s">
        <v>144</v>
      </c>
      <c r="F194" s="204"/>
      <c r="G194" s="204"/>
      <c r="H194" s="204"/>
      <c r="I194" s="204"/>
      <c r="J194" s="204"/>
      <c r="K194" s="204"/>
      <c r="L194" s="204"/>
      <c r="M194" s="204"/>
      <c r="N194" s="204"/>
      <c r="O194" s="204"/>
      <c r="P194" s="204"/>
      <c r="Q194" s="204"/>
      <c r="R194" s="204"/>
      <c r="S194" s="204"/>
      <c r="T194" s="204"/>
      <c r="U194" s="204"/>
      <c r="V194" s="204"/>
      <c r="W194" s="204"/>
      <c r="X194" s="204"/>
      <c r="Y194" s="204"/>
      <c r="Z194" s="204"/>
    </row>
    <row r="195" spans="2:43" ht="15" customHeight="1" x14ac:dyDescent="0.3">
      <c r="E195" s="2" t="s">
        <v>148</v>
      </c>
      <c r="F195" s="166"/>
      <c r="G195" s="166"/>
      <c r="H195" s="166"/>
      <c r="I195" s="166"/>
      <c r="J195" s="166"/>
      <c r="V195" s="74"/>
      <c r="W195" s="74"/>
      <c r="X195" s="74"/>
      <c r="AP195" s="163" t="s">
        <v>488</v>
      </c>
      <c r="AQ195" s="164"/>
    </row>
    <row r="196" spans="2:43" ht="15" customHeight="1" x14ac:dyDescent="0.3">
      <c r="E196" s="2"/>
      <c r="F196" s="85"/>
      <c r="G196" s="85"/>
      <c r="H196" s="85"/>
      <c r="I196" s="85"/>
      <c r="J196" s="85"/>
      <c r="V196" s="74"/>
      <c r="W196" s="74"/>
      <c r="X196" s="74"/>
      <c r="AP196" s="154" t="s">
        <v>486</v>
      </c>
      <c r="AQ196" s="155" t="s">
        <v>158</v>
      </c>
    </row>
    <row r="197" spans="2:43" ht="15" customHeight="1" x14ac:dyDescent="0.3">
      <c r="E197" s="2" t="s">
        <v>190</v>
      </c>
      <c r="F197" s="111"/>
      <c r="G197" s="111"/>
      <c r="H197" s="111"/>
      <c r="I197" s="111"/>
      <c r="J197" s="111"/>
      <c r="K197" s="111"/>
      <c r="L197" s="111"/>
      <c r="M197" s="111"/>
      <c r="N197" s="111"/>
      <c r="O197" s="111"/>
      <c r="P197" s="111"/>
      <c r="Q197" s="111"/>
      <c r="R197" s="111"/>
      <c r="S197" s="111"/>
      <c r="T197" s="111"/>
      <c r="U197" s="111"/>
      <c r="V197" s="74"/>
      <c r="W197" s="74"/>
      <c r="X197" s="74"/>
      <c r="AC197" s="2" t="s">
        <v>185</v>
      </c>
      <c r="AD197" s="195"/>
      <c r="AE197" s="195"/>
      <c r="AF197" s="195"/>
      <c r="AG197" s="195"/>
      <c r="AH197" s="195"/>
      <c r="AP197" s="156">
        <v>2</v>
      </c>
      <c r="AQ197" s="157">
        <f t="shared" ref="AQ197:AQ202" si="15">M164</f>
        <v>0</v>
      </c>
    </row>
    <row r="198" spans="2:43" ht="15" customHeight="1" x14ac:dyDescent="0.3">
      <c r="AP198" s="156">
        <v>5</v>
      </c>
      <c r="AQ198" s="157">
        <f t="shared" si="15"/>
        <v>0</v>
      </c>
    </row>
    <row r="199" spans="2:43" ht="15" customHeight="1" x14ac:dyDescent="0.3">
      <c r="AP199" s="156">
        <v>10</v>
      </c>
      <c r="AQ199" s="157">
        <f t="shared" si="15"/>
        <v>0</v>
      </c>
    </row>
    <row r="200" spans="2:43" ht="15" customHeight="1" x14ac:dyDescent="0.3">
      <c r="AP200" s="156">
        <v>25</v>
      </c>
      <c r="AQ200" s="157">
        <f t="shared" si="15"/>
        <v>0</v>
      </c>
    </row>
    <row r="201" spans="2:43" ht="15" customHeight="1" x14ac:dyDescent="0.3">
      <c r="AK201" s="45"/>
      <c r="AP201" s="156">
        <v>50</v>
      </c>
      <c r="AQ201" s="157">
        <f t="shared" si="15"/>
        <v>0</v>
      </c>
    </row>
    <row r="202" spans="2:43" ht="15" customHeight="1" x14ac:dyDescent="0.3">
      <c r="B202" s="203">
        <f>Tables!$C$13</f>
        <v>45566</v>
      </c>
      <c r="C202" s="203"/>
      <c r="D202" s="203"/>
      <c r="E202" s="203"/>
      <c r="F202" s="203"/>
      <c r="G202" s="203"/>
      <c r="H202" s="203"/>
      <c r="R202" s="191" t="s">
        <v>337</v>
      </c>
      <c r="S202" s="191"/>
      <c r="T202" s="191"/>
      <c r="U202" s="191"/>
      <c r="AK202" s="45"/>
      <c r="AP202" s="158">
        <v>100</v>
      </c>
      <c r="AQ202" s="159">
        <f t="shared" si="15"/>
        <v>0</v>
      </c>
    </row>
    <row r="203" spans="2:43" ht="15" customHeight="1" x14ac:dyDescent="0.3">
      <c r="C203" s="2" t="s">
        <v>1</v>
      </c>
      <c r="D203" s="167">
        <f>IF(ISBLANK($E$13),0,$E$13)</f>
        <v>0</v>
      </c>
      <c r="E203" s="167"/>
      <c r="F203" s="167"/>
      <c r="G203" s="167"/>
      <c r="H203" s="167"/>
      <c r="I203" s="167"/>
      <c r="J203" s="167"/>
      <c r="K203" s="167"/>
      <c r="L203" s="167"/>
      <c r="M203" s="167"/>
      <c r="N203" s="167"/>
      <c r="O203" s="167"/>
      <c r="P203" s="167"/>
      <c r="Q203" s="167"/>
      <c r="R203" s="167"/>
      <c r="S203" s="167"/>
      <c r="T203" s="167"/>
      <c r="U203" s="167"/>
      <c r="V203" s="167"/>
      <c r="W203" s="167"/>
      <c r="X203" s="167"/>
      <c r="Y203" s="167"/>
      <c r="Z203" s="51"/>
      <c r="AD203" s="2" t="s">
        <v>20</v>
      </c>
      <c r="AE203" s="168">
        <f>IF(ISBLANK($AE$13),0,$AE$13)</f>
        <v>0</v>
      </c>
      <c r="AF203" s="168"/>
      <c r="AG203" s="168"/>
      <c r="AH203" s="168"/>
      <c r="AI203" s="168"/>
      <c r="AJ203" s="168"/>
    </row>
    <row r="204" spans="2:43" ht="15" customHeight="1" x14ac:dyDescent="0.3">
      <c r="C204" s="52"/>
      <c r="D204" s="52"/>
      <c r="E204" s="52"/>
      <c r="F204" s="52"/>
      <c r="G204" s="52"/>
      <c r="H204" s="52"/>
      <c r="I204" s="52"/>
      <c r="J204" s="2"/>
      <c r="K204" s="2"/>
      <c r="L204" s="2"/>
      <c r="M204" s="2"/>
      <c r="N204" s="52"/>
      <c r="O204" s="51"/>
      <c r="P204" s="51"/>
      <c r="Q204" s="51"/>
      <c r="R204" s="51"/>
      <c r="S204" s="51"/>
      <c r="T204" s="51"/>
      <c r="U204" s="51"/>
      <c r="V204" s="51"/>
      <c r="W204" s="51"/>
      <c r="X204" s="51"/>
      <c r="Y204" s="51"/>
      <c r="Z204" s="51"/>
      <c r="AD204" s="2" t="s">
        <v>34</v>
      </c>
      <c r="AE204" s="169">
        <f>IF(ISBLANK($AE$14),0,$AE$14)</f>
        <v>0</v>
      </c>
      <c r="AF204" s="169"/>
      <c r="AG204" s="169"/>
      <c r="AH204" s="169"/>
      <c r="AI204" s="169"/>
      <c r="AJ204" s="169"/>
    </row>
    <row r="205" spans="2:43" ht="15" customHeight="1" x14ac:dyDescent="0.3">
      <c r="B205" s="1" t="s">
        <v>418</v>
      </c>
      <c r="AN205" s="24" t="s">
        <v>158</v>
      </c>
      <c r="AO205" s="24" t="s">
        <v>485</v>
      </c>
      <c r="AP205" s="24" t="s">
        <v>486</v>
      </c>
      <c r="AQ205" s="24" t="s">
        <v>487</v>
      </c>
    </row>
    <row r="206" spans="2:43" ht="4.95" customHeight="1" x14ac:dyDescent="0.3"/>
    <row r="207" spans="2:43" ht="15" customHeight="1" x14ac:dyDescent="0.3">
      <c r="C207" s="77"/>
      <c r="D207" s="40" t="s">
        <v>126</v>
      </c>
      <c r="F207" s="77"/>
      <c r="G207" s="40" t="s">
        <v>127</v>
      </c>
      <c r="I207" s="40" t="s">
        <v>434</v>
      </c>
      <c r="Y207" s="40" t="str">
        <f>IF(AO207="Yes","Detain 100-yr event to 25-yr discharge.","")</f>
        <v/>
      </c>
      <c r="AL207" s="125">
        <f>IF(AND(ISBLANK(C207),ISBLANK(F207)),1,2)</f>
        <v>1</v>
      </c>
      <c r="AM207" s="125">
        <f>IF(ISBLANK(C207),1,2)</f>
        <v>1</v>
      </c>
      <c r="AN207" s="130">
        <f>IF($AO$207="Yes",IF($AM$207=2,$AQ$207,0),0)</f>
        <v>0</v>
      </c>
      <c r="AO207" s="125" t="str">
        <f>Tables!C29</f>
        <v>No</v>
      </c>
      <c r="AP207" s="129">
        <f>Tables!C30</f>
        <v>0</v>
      </c>
      <c r="AQ207" s="130" t="e">
        <f>VLOOKUP(AP207,$AP$197:$AQ$202,2)</f>
        <v>#N/A</v>
      </c>
    </row>
    <row r="208" spans="2:43" ht="4.95" customHeight="1" x14ac:dyDescent="0.3"/>
    <row r="209" spans="3:44" ht="15" customHeight="1" x14ac:dyDescent="0.3">
      <c r="C209" s="77"/>
      <c r="D209" s="40" t="s">
        <v>126</v>
      </c>
      <c r="F209" s="77"/>
      <c r="G209" s="40" t="s">
        <v>127</v>
      </c>
      <c r="I209" s="40" t="s">
        <v>435</v>
      </c>
      <c r="Y209" s="40" t="str">
        <f>IF(AO209="Yes","Detain 100-yr event to 25-yr discharge.","")</f>
        <v/>
      </c>
      <c r="AL209" s="125">
        <f>IF(AND(ISBLANK(C209),ISBLANK(F209)),1,2)</f>
        <v>1</v>
      </c>
      <c r="AM209" s="125">
        <f>IF(ISBLANK(C209),1,2)</f>
        <v>1</v>
      </c>
      <c r="AN209" s="130">
        <f>IF($AO$209="Yes",IF($AM$209=2,$AQ$209,0),0)</f>
        <v>0</v>
      </c>
      <c r="AO209" s="125" t="str">
        <f>Tables!C31</f>
        <v>No</v>
      </c>
      <c r="AP209" s="129">
        <f>Tables!C32</f>
        <v>0</v>
      </c>
      <c r="AQ209" s="130" t="e">
        <f>VLOOKUP(AP209,$AP$197:$AQ$202,2)</f>
        <v>#N/A</v>
      </c>
    </row>
    <row r="210" spans="3:44" ht="4.95" customHeight="1" x14ac:dyDescent="0.3"/>
    <row r="211" spans="3:44" ht="15" customHeight="1" x14ac:dyDescent="0.3">
      <c r="C211" s="77"/>
      <c r="D211" s="40" t="s">
        <v>126</v>
      </c>
      <c r="F211" s="77"/>
      <c r="G211" s="40" t="s">
        <v>127</v>
      </c>
      <c r="I211" s="40" t="s">
        <v>470</v>
      </c>
      <c r="AL211" s="125">
        <f>IF(AND(ISBLANK(C211),ISBLANK(F211)),1,2)</f>
        <v>1</v>
      </c>
      <c r="AM211" s="125">
        <f>IF(ISBLANK(F211),1,2)</f>
        <v>1</v>
      </c>
    </row>
    <row r="212" spans="3:44" ht="4.95" customHeight="1" x14ac:dyDescent="0.3"/>
    <row r="213" spans="3:44" ht="15" customHeight="1" x14ac:dyDescent="0.3">
      <c r="C213" s="77"/>
      <c r="D213" s="40" t="s">
        <v>126</v>
      </c>
      <c r="F213" s="77"/>
      <c r="G213" s="40" t="s">
        <v>127</v>
      </c>
      <c r="I213" s="40" t="s">
        <v>471</v>
      </c>
      <c r="J213" s="4"/>
      <c r="K213" s="4"/>
      <c r="L213" s="4"/>
      <c r="AL213" s="125">
        <f>IF(AND(ISBLANK(C213),ISBLANK(F213)),1,2)</f>
        <v>1</v>
      </c>
      <c r="AM213" s="125">
        <f>IF(ISBLANK(C213),1,2)</f>
        <v>1</v>
      </c>
    </row>
    <row r="214" spans="3:44" ht="4.95" customHeight="1" x14ac:dyDescent="0.3">
      <c r="C214" s="4"/>
      <c r="D214" s="4"/>
      <c r="E214" s="4"/>
      <c r="F214" s="4"/>
      <c r="G214" s="4"/>
      <c r="H214" s="4"/>
      <c r="I214" s="4"/>
      <c r="J214" s="4"/>
      <c r="K214" s="4"/>
      <c r="L214" s="4"/>
    </row>
    <row r="215" spans="3:44" ht="15" customHeight="1" x14ac:dyDescent="0.3">
      <c r="C215" s="77"/>
      <c r="D215" s="40" t="s">
        <v>126</v>
      </c>
      <c r="F215" s="77"/>
      <c r="G215" s="40" t="s">
        <v>127</v>
      </c>
      <c r="H215" s="4"/>
      <c r="I215" s="40" t="s">
        <v>472</v>
      </c>
      <c r="AL215" s="125">
        <f>IF(ISBLANK(C215),1,2)</f>
        <v>1</v>
      </c>
      <c r="AM215" s="125">
        <f>IF(ISBLANK(F215),1,2)</f>
        <v>1</v>
      </c>
      <c r="AN215" s="125">
        <f>SUM(AL215:AM215)</f>
        <v>2</v>
      </c>
      <c r="AO215" s="24"/>
      <c r="AP215" s="24"/>
    </row>
    <row r="216" spans="3:44" ht="4.95" customHeight="1" x14ac:dyDescent="0.3"/>
    <row r="217" spans="3:44" ht="15" customHeight="1" x14ac:dyDescent="0.3">
      <c r="C217" s="40" t="s">
        <v>473</v>
      </c>
    </row>
    <row r="218" spans="3:44" ht="4.95" customHeight="1" x14ac:dyDescent="0.3"/>
    <row r="219" spans="3:44" ht="15" customHeight="1" x14ac:dyDescent="0.3">
      <c r="C219" s="77"/>
      <c r="D219" s="40" t="s">
        <v>126</v>
      </c>
      <c r="F219" s="77"/>
      <c r="G219" s="40" t="s">
        <v>127</v>
      </c>
      <c r="I219" s="40" t="s">
        <v>419</v>
      </c>
      <c r="J219" s="4"/>
      <c r="K219" s="4"/>
      <c r="L219" s="4"/>
      <c r="AE219" s="2" t="s">
        <v>420</v>
      </c>
      <c r="AF219" s="77"/>
      <c r="AG219" s="40" t="s">
        <v>126</v>
      </c>
      <c r="AI219" s="77"/>
      <c r="AJ219" s="40" t="s">
        <v>127</v>
      </c>
      <c r="AL219" s="125">
        <f>IF(AND(ISBLANK(C219),ISBLANK(F219)),1,2)</f>
        <v>1</v>
      </c>
      <c r="AM219" s="125">
        <f>IF(ISBLANK(C219),1,2)</f>
        <v>1</v>
      </c>
      <c r="AN219" s="125">
        <f>IF(AND(LEN(C219)&gt;0,LEN(F219)&gt;0),4,1)</f>
        <v>1</v>
      </c>
      <c r="AO219" s="125">
        <f>IF(ISBLANK(AF219),1,2)</f>
        <v>1</v>
      </c>
      <c r="AP219" s="125">
        <f>IF(ISBLANK(AI219),1,2)</f>
        <v>1</v>
      </c>
      <c r="AQ219" s="125">
        <f>SUM(AO219:AP219)</f>
        <v>2</v>
      </c>
      <c r="AR219" s="4"/>
    </row>
    <row r="220" spans="3:44" ht="4.95" customHeight="1" x14ac:dyDescent="0.3"/>
    <row r="221" spans="3:44" ht="15" customHeight="1" x14ac:dyDescent="0.3">
      <c r="C221" s="77"/>
      <c r="D221" s="40" t="s">
        <v>126</v>
      </c>
      <c r="F221" s="77"/>
      <c r="G221" s="40" t="s">
        <v>127</v>
      </c>
      <c r="I221" s="40" t="s">
        <v>421</v>
      </c>
      <c r="J221" s="4"/>
      <c r="K221" s="4"/>
      <c r="L221" s="4"/>
      <c r="AE221" s="2" t="s">
        <v>420</v>
      </c>
      <c r="AF221" s="77"/>
      <c r="AG221" s="40" t="s">
        <v>126</v>
      </c>
      <c r="AI221" s="77"/>
      <c r="AJ221" s="40" t="s">
        <v>127</v>
      </c>
      <c r="AL221" s="125">
        <f>IF(AND(ISBLANK(C221),ISBLANK(F221)),1,2)</f>
        <v>1</v>
      </c>
      <c r="AM221" s="125">
        <f>IF(ISBLANK(C221),1,2)</f>
        <v>1</v>
      </c>
      <c r="AN221" s="125">
        <f>IF(AND(LEN(C221)&gt;0,LEN(F221)&gt;0),4,1)</f>
        <v>1</v>
      </c>
      <c r="AO221" s="125">
        <f>IF(ISBLANK(AF221),1,2)</f>
        <v>1</v>
      </c>
      <c r="AP221" s="125">
        <f>IF(ISBLANK(AI221),1,2)</f>
        <v>1</v>
      </c>
      <c r="AQ221" s="125">
        <f>SUM(AO221:AP221)</f>
        <v>2</v>
      </c>
      <c r="AR221" s="4"/>
    </row>
    <row r="222" spans="3:44" ht="4.95" customHeight="1" x14ac:dyDescent="0.3"/>
    <row r="223" spans="3:44" ht="15" customHeight="1" x14ac:dyDescent="0.3">
      <c r="C223" s="77"/>
      <c r="D223" s="40" t="s">
        <v>126</v>
      </c>
      <c r="F223" s="77"/>
      <c r="G223" s="40" t="s">
        <v>127</v>
      </c>
      <c r="I223" s="40" t="s">
        <v>422</v>
      </c>
      <c r="J223" s="4"/>
      <c r="K223" s="4"/>
      <c r="L223" s="4"/>
      <c r="AE223" s="2" t="s">
        <v>420</v>
      </c>
      <c r="AF223" s="77"/>
      <c r="AG223" s="40" t="s">
        <v>126</v>
      </c>
      <c r="AI223" s="77"/>
      <c r="AJ223" s="40" t="s">
        <v>127</v>
      </c>
      <c r="AL223" s="125">
        <f>IF(AND(ISBLANK(C223),ISBLANK(F223)),1,2)</f>
        <v>1</v>
      </c>
      <c r="AM223" s="125">
        <f>IF(ISBLANK(C223),1,2)</f>
        <v>1</v>
      </c>
      <c r="AN223" s="125">
        <f>IF(AND(LEN(C223)&gt;0,LEN(F223)&gt;0),4,1)</f>
        <v>1</v>
      </c>
      <c r="AO223" s="125">
        <f>IF(ISBLANK(AF223),1,2)</f>
        <v>1</v>
      </c>
      <c r="AP223" s="125">
        <f>IF(ISBLANK(AI223),1,2)</f>
        <v>1</v>
      </c>
      <c r="AQ223" s="125">
        <f>SUM(AO223:AP223)</f>
        <v>2</v>
      </c>
      <c r="AR223" s="4"/>
    </row>
    <row r="224" spans="3:44" ht="4.95" customHeight="1" x14ac:dyDescent="0.3"/>
    <row r="225" spans="2:44" ht="15" customHeight="1" x14ac:dyDescent="0.3">
      <c r="C225" s="77"/>
      <c r="D225" s="40" t="s">
        <v>126</v>
      </c>
      <c r="F225" s="77"/>
      <c r="G225" s="40" t="s">
        <v>127</v>
      </c>
      <c r="I225" s="40" t="s">
        <v>423</v>
      </c>
      <c r="J225" s="4"/>
      <c r="K225" s="4"/>
      <c r="L225" s="4"/>
      <c r="AE225" s="2" t="s">
        <v>420</v>
      </c>
      <c r="AF225" s="77"/>
      <c r="AG225" s="40" t="s">
        <v>126</v>
      </c>
      <c r="AI225" s="77"/>
      <c r="AJ225" s="40" t="s">
        <v>127</v>
      </c>
      <c r="AL225" s="125">
        <f>IF(AND(ISBLANK(C225),ISBLANK(F225)),1,2)</f>
        <v>1</v>
      </c>
      <c r="AM225" s="125">
        <f>IF(ISBLANK(C225),1,2)</f>
        <v>1</v>
      </c>
      <c r="AN225" s="125">
        <f>IF(AND(LEN(C225)&gt;0,LEN(F225)&gt;0),4,1)</f>
        <v>1</v>
      </c>
      <c r="AO225" s="125">
        <f>IF(ISBLANK(AF225),1,2)</f>
        <v>1</v>
      </c>
      <c r="AP225" s="125">
        <f>IF(ISBLANK(AI225),1,2)</f>
        <v>1</v>
      </c>
      <c r="AQ225" s="125">
        <f>SUM(AO225:AP225)</f>
        <v>2</v>
      </c>
      <c r="AR225" s="4"/>
    </row>
    <row r="226" spans="2:44" ht="4.95" customHeight="1" x14ac:dyDescent="0.3"/>
    <row r="227" spans="2:44" ht="15" customHeight="1" x14ac:dyDescent="0.3">
      <c r="C227" s="77"/>
      <c r="D227" s="40" t="s">
        <v>126</v>
      </c>
      <c r="F227" s="77"/>
      <c r="G227" s="40" t="s">
        <v>127</v>
      </c>
      <c r="I227" s="40" t="s">
        <v>424</v>
      </c>
      <c r="J227" s="4"/>
      <c r="K227" s="4"/>
      <c r="L227" s="4"/>
      <c r="AE227" s="2" t="s">
        <v>420</v>
      </c>
      <c r="AF227" s="77"/>
      <c r="AG227" s="40" t="s">
        <v>126</v>
      </c>
      <c r="AI227" s="77"/>
      <c r="AJ227" s="40" t="s">
        <v>127</v>
      </c>
      <c r="AL227" s="125">
        <f>IF(AND(ISBLANK(C227),ISBLANK(F227)),1,2)</f>
        <v>1</v>
      </c>
      <c r="AM227" s="125">
        <f>IF(ISBLANK(C227),1,2)</f>
        <v>1</v>
      </c>
      <c r="AN227" s="125">
        <f>IF(AND(LEN(C227)&gt;0,LEN(F227)&gt;0),4,1)</f>
        <v>1</v>
      </c>
      <c r="AO227" s="125">
        <f>IF(ISBLANK(AF227),1,2)</f>
        <v>1</v>
      </c>
      <c r="AP227" s="125">
        <f>IF(ISBLANK(AI227),1,2)</f>
        <v>1</v>
      </c>
      <c r="AQ227" s="125">
        <f>SUM(AO227:AP227)</f>
        <v>2</v>
      </c>
      <c r="AR227" s="4"/>
    </row>
    <row r="228" spans="2:44" ht="4.95" customHeight="1" x14ac:dyDescent="0.3"/>
    <row r="229" spans="2:44" ht="15" customHeight="1" x14ac:dyDescent="0.3">
      <c r="C229" s="77"/>
      <c r="D229" s="40" t="s">
        <v>126</v>
      </c>
      <c r="F229" s="77"/>
      <c r="G229" s="40" t="s">
        <v>127</v>
      </c>
      <c r="I229" s="40" t="s">
        <v>425</v>
      </c>
      <c r="J229" s="4"/>
      <c r="K229" s="4"/>
      <c r="L229" s="4"/>
      <c r="AE229" s="2" t="s">
        <v>420</v>
      </c>
      <c r="AF229" s="77"/>
      <c r="AG229" s="40" t="s">
        <v>126</v>
      </c>
      <c r="AI229" s="77"/>
      <c r="AJ229" s="40" t="s">
        <v>127</v>
      </c>
      <c r="AL229" s="125">
        <f>IF(AND(ISBLANK(C229),ISBLANK(F229)),1,2)</f>
        <v>1</v>
      </c>
      <c r="AM229" s="125">
        <f>IF(ISBLANK(C229),1,2)</f>
        <v>1</v>
      </c>
      <c r="AN229" s="125">
        <f>IF(AND(LEN(C229)&gt;0,LEN(F229)&gt;0),4,1)</f>
        <v>1</v>
      </c>
      <c r="AO229" s="125">
        <f>IF(ISBLANK(AF229),1,2)</f>
        <v>1</v>
      </c>
      <c r="AP229" s="125">
        <f>IF(ISBLANK(AI229),1,2)</f>
        <v>1</v>
      </c>
      <c r="AQ229" s="125">
        <f>SUM(AO229:AP229)</f>
        <v>2</v>
      </c>
      <c r="AR229" s="4"/>
    </row>
    <row r="230" spans="2:44" ht="4.95" customHeight="1" x14ac:dyDescent="0.3"/>
    <row r="231" spans="2:44" ht="15" customHeight="1" x14ac:dyDescent="0.3">
      <c r="C231" s="77"/>
      <c r="D231" s="40" t="s">
        <v>126</v>
      </c>
      <c r="F231" s="77"/>
      <c r="G231" s="40" t="s">
        <v>127</v>
      </c>
      <c r="I231" s="40" t="s">
        <v>426</v>
      </c>
      <c r="J231" s="4"/>
      <c r="K231" s="4"/>
      <c r="L231" s="4"/>
      <c r="AE231" s="2" t="s">
        <v>420</v>
      </c>
      <c r="AF231" s="77"/>
      <c r="AG231" s="40" t="s">
        <v>126</v>
      </c>
      <c r="AI231" s="77"/>
      <c r="AJ231" s="40" t="s">
        <v>127</v>
      </c>
      <c r="AL231" s="125">
        <f>IF(AND(ISBLANK(C231),ISBLANK(F231)),1,2)</f>
        <v>1</v>
      </c>
      <c r="AM231" s="125">
        <f>IF(ISBLANK(C231),1,2)</f>
        <v>1</v>
      </c>
      <c r="AN231" s="125">
        <f>IF(AND(LEN(C231)&gt;0,LEN(F231)&gt;0),4,1)</f>
        <v>1</v>
      </c>
      <c r="AO231" s="125">
        <f>IF(ISBLANK(AF231),1,2)</f>
        <v>1</v>
      </c>
      <c r="AP231" s="125">
        <f>IF(ISBLANK(AI231),1,2)</f>
        <v>1</v>
      </c>
      <c r="AQ231" s="125">
        <f>SUM(AO231:AP231)</f>
        <v>2</v>
      </c>
      <c r="AR231" s="4"/>
    </row>
    <row r="232" spans="2:44" ht="4.95" customHeight="1" x14ac:dyDescent="0.3"/>
    <row r="233" spans="2:44" ht="15" customHeight="1" x14ac:dyDescent="0.3">
      <c r="C233" s="77"/>
      <c r="D233" s="40" t="s">
        <v>126</v>
      </c>
      <c r="F233" s="77"/>
      <c r="G233" s="40" t="s">
        <v>127</v>
      </c>
      <c r="I233" s="40" t="s">
        <v>427</v>
      </c>
      <c r="J233" s="4"/>
      <c r="K233" s="4"/>
      <c r="L233" s="4"/>
      <c r="AE233" s="2" t="s">
        <v>420</v>
      </c>
      <c r="AF233" s="77"/>
      <c r="AG233" s="40" t="s">
        <v>126</v>
      </c>
      <c r="AI233" s="77"/>
      <c r="AJ233" s="40" t="s">
        <v>127</v>
      </c>
      <c r="AL233" s="125">
        <f>IF(AND(ISBLANK(C233),ISBLANK(F233)),1,2)</f>
        <v>1</v>
      </c>
      <c r="AM233" s="125">
        <f>IF(ISBLANK(C233),1,2)</f>
        <v>1</v>
      </c>
      <c r="AN233" s="125">
        <f>IF(AND(LEN(C233)&gt;0,LEN(F233)&gt;0),4,1)</f>
        <v>1</v>
      </c>
      <c r="AO233" s="125">
        <f>IF(ISBLANK(AF233),1,2)</f>
        <v>1</v>
      </c>
      <c r="AP233" s="125">
        <f>IF(ISBLANK(AI233),1,2)</f>
        <v>1</v>
      </c>
      <c r="AQ233" s="125">
        <f>SUM(AO233:AP233)</f>
        <v>2</v>
      </c>
      <c r="AR233" s="4"/>
    </row>
    <row r="234" spans="2:44" ht="4.95" customHeight="1" x14ac:dyDescent="0.3"/>
    <row r="235" spans="2:44" ht="15" customHeight="1" x14ac:dyDescent="0.3">
      <c r="C235" s="77"/>
      <c r="D235" s="40" t="s">
        <v>126</v>
      </c>
      <c r="F235" s="77"/>
      <c r="G235" s="40" t="s">
        <v>127</v>
      </c>
      <c r="I235" s="40" t="s">
        <v>428</v>
      </c>
      <c r="J235" s="4"/>
      <c r="K235" s="4"/>
      <c r="L235" s="4"/>
      <c r="AE235" s="2" t="s">
        <v>420</v>
      </c>
      <c r="AF235" s="77"/>
      <c r="AG235" s="40" t="s">
        <v>126</v>
      </c>
      <c r="AI235" s="77"/>
      <c r="AJ235" s="40" t="s">
        <v>127</v>
      </c>
      <c r="AL235" s="125">
        <f>IF(AND(ISBLANK(C235),ISBLANK(F235)),1,2)</f>
        <v>1</v>
      </c>
      <c r="AM235" s="125">
        <f>IF(ISBLANK(C235),1,2)</f>
        <v>1</v>
      </c>
      <c r="AN235" s="125">
        <f>IF(AND(LEN(C235)&gt;0,LEN(F235)&gt;0),4,1)</f>
        <v>1</v>
      </c>
      <c r="AO235" s="125">
        <f>IF(ISBLANK(AF235),1,2)</f>
        <v>1</v>
      </c>
      <c r="AP235" s="125">
        <f>IF(ISBLANK(AI235),1,2)</f>
        <v>1</v>
      </c>
      <c r="AQ235" s="125">
        <f>SUM(AO235:AP235)</f>
        <v>2</v>
      </c>
      <c r="AR235" s="4"/>
    </row>
    <row r="236" spans="2:44" ht="4.95" customHeight="1" x14ac:dyDescent="0.3"/>
    <row r="237" spans="2:44" ht="15" customHeight="1" x14ac:dyDescent="0.3">
      <c r="C237" s="77"/>
      <c r="D237" s="40" t="s">
        <v>126</v>
      </c>
      <c r="F237" s="77"/>
      <c r="G237" s="40" t="s">
        <v>127</v>
      </c>
      <c r="I237" s="40" t="s">
        <v>429</v>
      </c>
      <c r="J237" s="4"/>
      <c r="K237" s="4"/>
      <c r="L237" s="190"/>
      <c r="M237" s="190"/>
      <c r="N237" s="190"/>
      <c r="O237" s="190"/>
      <c r="P237" s="190"/>
      <c r="Q237" s="190"/>
      <c r="R237" s="190"/>
      <c r="S237" s="190"/>
      <c r="T237" s="190"/>
      <c r="AE237" s="2" t="s">
        <v>420</v>
      </c>
      <c r="AF237" s="77"/>
      <c r="AG237" s="40" t="s">
        <v>126</v>
      </c>
      <c r="AI237" s="77"/>
      <c r="AJ237" s="40" t="s">
        <v>127</v>
      </c>
      <c r="AL237" s="125">
        <f>IF(AND(ISBLANK(C237),ISBLANK(F237)),1,2)</f>
        <v>1</v>
      </c>
      <c r="AM237" s="125">
        <f>IF(ISBLANK(C237),1,2)</f>
        <v>1</v>
      </c>
      <c r="AN237" s="125">
        <f>IF(AND(LEN(C237)&gt;0,LEN(F237)&gt;0),4,1)</f>
        <v>1</v>
      </c>
      <c r="AO237" s="125">
        <f>IF(ISBLANK(AF237),1,2)</f>
        <v>1</v>
      </c>
      <c r="AP237" s="125">
        <f>IF(ISBLANK(AI237),1,2)</f>
        <v>1</v>
      </c>
      <c r="AQ237" s="125">
        <f>SUM(AO237:AP237)</f>
        <v>2</v>
      </c>
      <c r="AR237" s="4"/>
    </row>
    <row r="238" spans="2:44" ht="15" customHeight="1" x14ac:dyDescent="0.3"/>
    <row r="239" spans="2:44" ht="15" customHeight="1" x14ac:dyDescent="0.3">
      <c r="B239" s="56" t="s">
        <v>90</v>
      </c>
      <c r="C239" s="57"/>
      <c r="D239" s="57"/>
      <c r="E239" s="57"/>
      <c r="F239" s="57"/>
      <c r="G239" s="57"/>
      <c r="H239" s="57"/>
      <c r="I239" s="57"/>
      <c r="J239" s="57"/>
      <c r="K239" s="57"/>
      <c r="L239" s="57"/>
      <c r="M239" s="57"/>
      <c r="N239" s="57"/>
      <c r="O239" s="57"/>
      <c r="P239" s="57"/>
      <c r="Q239" s="57"/>
      <c r="R239" s="57"/>
      <c r="S239" s="57"/>
      <c r="T239" s="57"/>
      <c r="U239" s="57"/>
      <c r="V239" s="57"/>
      <c r="W239" s="57"/>
      <c r="X239" s="57"/>
      <c r="Y239" s="57"/>
      <c r="Z239" s="57"/>
      <c r="AA239" s="57"/>
      <c r="AB239" s="57"/>
      <c r="AC239" s="57"/>
      <c r="AD239" s="57"/>
      <c r="AE239" s="57"/>
      <c r="AF239" s="57"/>
      <c r="AG239" s="57"/>
      <c r="AH239" s="57"/>
      <c r="AI239" s="57"/>
      <c r="AJ239" s="58"/>
      <c r="AL239" s="15" t="s">
        <v>317</v>
      </c>
    </row>
    <row r="240" spans="2:44" ht="15" customHeight="1" x14ac:dyDescent="0.3">
      <c r="B240" s="59"/>
      <c r="C240" s="8"/>
      <c r="D240" s="8"/>
      <c r="E240" s="8"/>
      <c r="F240" s="8"/>
      <c r="G240" s="8"/>
      <c r="H240" s="8"/>
      <c r="I240" s="8"/>
      <c r="J240" s="60" t="s">
        <v>91</v>
      </c>
      <c r="K240" s="60"/>
      <c r="L240" s="61" t="s">
        <v>204</v>
      </c>
      <c r="M240" s="60"/>
      <c r="N240" s="60"/>
      <c r="O240" s="60"/>
      <c r="P240" s="61"/>
      <c r="Q240" s="8"/>
      <c r="R240" s="8"/>
      <c r="S240" s="8"/>
      <c r="T240" s="8"/>
      <c r="U240" s="8"/>
      <c r="V240" s="8"/>
      <c r="W240" s="8"/>
      <c r="X240" s="8"/>
      <c r="Y240" s="8"/>
      <c r="Z240" s="8"/>
      <c r="AA240" s="8"/>
      <c r="AB240" s="8"/>
      <c r="AC240" s="8"/>
      <c r="AD240" s="8"/>
      <c r="AE240" s="8"/>
      <c r="AF240" s="8"/>
      <c r="AG240" s="8"/>
      <c r="AH240" s="8"/>
      <c r="AI240" s="8"/>
      <c r="AJ240" s="62"/>
      <c r="AL240" s="125">
        <f>SUM(AL241:AL254)</f>
        <v>11</v>
      </c>
    </row>
    <row r="241" spans="2:38" ht="15" customHeight="1" x14ac:dyDescent="0.3">
      <c r="B241" s="59"/>
      <c r="C241" s="8"/>
      <c r="D241" s="8"/>
      <c r="E241" s="8"/>
      <c r="F241" s="8"/>
      <c r="G241" s="8"/>
      <c r="H241" s="8"/>
      <c r="I241" s="8"/>
      <c r="J241" s="9" t="s">
        <v>92</v>
      </c>
      <c r="K241" s="9"/>
      <c r="L241" s="8" t="str">
        <f>IF(AND(AL34&lt;6,AM34=6),Tables!G2,IF(AND(AL34=6,AM34=6),"",Tables!G2))</f>
        <v>Pre Total not compeleted</v>
      </c>
      <c r="M241" s="9"/>
      <c r="N241" s="9"/>
      <c r="O241" s="9"/>
      <c r="P241" s="8"/>
      <c r="Q241" s="8"/>
      <c r="R241" s="8"/>
      <c r="S241" s="8"/>
      <c r="T241" s="8"/>
      <c r="U241" s="8"/>
      <c r="V241" s="8"/>
      <c r="W241" s="8"/>
      <c r="X241" s="8"/>
      <c r="Y241" s="8"/>
      <c r="Z241" s="8"/>
      <c r="AA241" s="8"/>
      <c r="AB241" s="8"/>
      <c r="AC241" s="8"/>
      <c r="AD241" s="8"/>
      <c r="AE241" s="8"/>
      <c r="AF241" s="8"/>
      <c r="AG241" s="8"/>
      <c r="AH241" s="8"/>
      <c r="AI241" s="8"/>
      <c r="AJ241" s="62"/>
      <c r="AL241" s="125">
        <f>IF(L241="",0,1)</f>
        <v>1</v>
      </c>
    </row>
    <row r="242" spans="2:38" ht="15" customHeight="1" x14ac:dyDescent="0.3">
      <c r="B242" s="59"/>
      <c r="C242" s="8"/>
      <c r="D242" s="8"/>
      <c r="E242" s="8"/>
      <c r="F242" s="8"/>
      <c r="G242" s="8"/>
      <c r="H242" s="8"/>
      <c r="I242" s="8"/>
      <c r="J242" s="9" t="s">
        <v>93</v>
      </c>
      <c r="K242" s="9"/>
      <c r="L242" s="8" t="str">
        <f>IF(AND(AL47&lt;6,AM47=6),Tables!G3,IF(AND(AL47=6,AM47=6),"",Tables!G3))</f>
        <v>Post Total not completed</v>
      </c>
      <c r="M242" s="9"/>
      <c r="N242" s="9"/>
      <c r="O242" s="9"/>
      <c r="P242" s="8"/>
      <c r="Q242" s="8"/>
      <c r="R242" s="8"/>
      <c r="S242" s="8"/>
      <c r="T242" s="8"/>
      <c r="U242" s="8"/>
      <c r="V242" s="8"/>
      <c r="W242" s="8"/>
      <c r="X242" s="8"/>
      <c r="Y242" s="8"/>
      <c r="Z242" s="8"/>
      <c r="AA242" s="8"/>
      <c r="AB242" s="8"/>
      <c r="AC242" s="8"/>
      <c r="AD242" s="8"/>
      <c r="AE242" s="8"/>
      <c r="AF242" s="8"/>
      <c r="AG242" s="8"/>
      <c r="AH242" s="8"/>
      <c r="AI242" s="8"/>
      <c r="AJ242" s="62"/>
      <c r="AL242" s="125">
        <f t="shared" ref="AL242:AL254" si="16">IF(L242="",0,1)</f>
        <v>1</v>
      </c>
    </row>
    <row r="243" spans="2:38" ht="15" customHeight="1" x14ac:dyDescent="0.3">
      <c r="B243" s="59"/>
      <c r="C243" s="8"/>
      <c r="D243" s="8"/>
      <c r="E243" s="8"/>
      <c r="F243" s="8"/>
      <c r="G243" s="8"/>
      <c r="H243" s="8"/>
      <c r="I243" s="8"/>
      <c r="J243" s="9"/>
      <c r="K243" s="9"/>
      <c r="L243" s="8" t="str">
        <f>IF(AND(AL55=1,AN55=1),Tables!G14,IF(OR(AM55=2,AO55=2),Tables!G14,""))</f>
        <v>Have post-construction CNs been adjusted to account for mass grading?</v>
      </c>
      <c r="M243" s="9"/>
      <c r="N243" s="9"/>
      <c r="O243" s="9"/>
      <c r="P243" s="8"/>
      <c r="Q243" s="8"/>
      <c r="R243" s="8"/>
      <c r="S243" s="8"/>
      <c r="T243" s="8"/>
      <c r="U243" s="8"/>
      <c r="V243" s="8"/>
      <c r="W243" s="8"/>
      <c r="X243" s="8"/>
      <c r="Y243" s="8"/>
      <c r="Z243" s="8"/>
      <c r="AA243" s="8"/>
      <c r="AB243" s="8"/>
      <c r="AC243" s="8"/>
      <c r="AD243" s="8"/>
      <c r="AE243" s="8"/>
      <c r="AF243" s="8"/>
      <c r="AG243" s="8"/>
      <c r="AH243" s="8"/>
      <c r="AI243" s="8"/>
      <c r="AJ243" s="62"/>
      <c r="AL243" s="125">
        <f t="shared" si="16"/>
        <v>1</v>
      </c>
    </row>
    <row r="244" spans="2:38" ht="15" customHeight="1" x14ac:dyDescent="0.3">
      <c r="B244" s="59"/>
      <c r="C244" s="8"/>
      <c r="D244" s="8"/>
      <c r="E244" s="8"/>
      <c r="F244" s="8"/>
      <c r="G244" s="8"/>
      <c r="H244" s="8"/>
      <c r="I244" s="8"/>
      <c r="J244" s="9" t="s">
        <v>94</v>
      </c>
      <c r="K244" s="9"/>
      <c r="L244" s="8" t="str">
        <f>IF(AND(ISBLANK(K138),ISBLANK(O138)),Tables!G4,IF(AO136=1,"",IF(AM138&lt;6,Tables!G4,"")))</f>
        <v>Emergency Spillway Section not completed</v>
      </c>
      <c r="M244" s="9"/>
      <c r="N244" s="9"/>
      <c r="O244" s="9"/>
      <c r="P244" s="8"/>
      <c r="Q244" s="8"/>
      <c r="R244" s="8"/>
      <c r="S244" s="8"/>
      <c r="T244" s="8"/>
      <c r="U244" s="8"/>
      <c r="V244" s="8"/>
      <c r="W244" s="8"/>
      <c r="X244" s="8"/>
      <c r="Y244" s="8"/>
      <c r="Z244" s="8"/>
      <c r="AA244" s="8"/>
      <c r="AB244" s="8"/>
      <c r="AC244" s="8"/>
      <c r="AD244" s="8"/>
      <c r="AE244" s="8"/>
      <c r="AF244" s="8"/>
      <c r="AG244" s="8"/>
      <c r="AH244" s="8"/>
      <c r="AI244" s="8"/>
      <c r="AJ244" s="62"/>
      <c r="AL244" s="125">
        <f t="shared" si="16"/>
        <v>1</v>
      </c>
    </row>
    <row r="245" spans="2:38" ht="15" customHeight="1" x14ac:dyDescent="0.3">
      <c r="B245" s="59"/>
      <c r="C245" s="8"/>
      <c r="D245" s="8"/>
      <c r="E245" s="8"/>
      <c r="F245" s="8"/>
      <c r="G245" s="8"/>
      <c r="H245" s="8"/>
      <c r="I245" s="8"/>
      <c r="J245" s="9" t="s">
        <v>327</v>
      </c>
      <c r="K245" s="9"/>
      <c r="L245" s="8" t="str">
        <f>IF(AND(ISBLANK(K138),ISBLANK(O138)),Tables!G13,IF(AL161=1,"",IF(AL169&lt;1,Tables!G13,"")))</f>
        <v>Freeboard  &lt;  1.0 ft</v>
      </c>
      <c r="M245" s="9"/>
      <c r="N245" s="9"/>
      <c r="O245" s="9"/>
      <c r="P245" s="8"/>
      <c r="Q245" s="8"/>
      <c r="R245" s="8"/>
      <c r="S245" s="8"/>
      <c r="T245" s="8"/>
      <c r="U245" s="8"/>
      <c r="V245" s="8"/>
      <c r="W245" s="8"/>
      <c r="X245" s="8"/>
      <c r="Y245" s="8"/>
      <c r="Z245" s="8"/>
      <c r="AA245" s="8"/>
      <c r="AB245" s="8"/>
      <c r="AC245" s="8"/>
      <c r="AD245" s="8"/>
      <c r="AE245" s="8"/>
      <c r="AF245" s="8"/>
      <c r="AG245" s="8"/>
      <c r="AH245" s="8"/>
      <c r="AI245" s="8"/>
      <c r="AJ245" s="62"/>
      <c r="AL245" s="125">
        <f t="shared" si="16"/>
        <v>1</v>
      </c>
    </row>
    <row r="246" spans="2:38" ht="15" customHeight="1" x14ac:dyDescent="0.3">
      <c r="B246" s="59"/>
      <c r="C246" s="8"/>
      <c r="D246" s="8"/>
      <c r="E246" s="8"/>
      <c r="F246" s="8"/>
      <c r="G246" s="8"/>
      <c r="H246" s="8"/>
      <c r="I246" s="8"/>
      <c r="J246" s="9" t="s">
        <v>114</v>
      </c>
      <c r="K246" s="9"/>
      <c r="L246" s="8" t="str">
        <f>IF(AO145&lt;2,Tables!G8,"")</f>
        <v>Latitude and/or Longitude not provided</v>
      </c>
      <c r="M246" s="9"/>
      <c r="N246" s="9"/>
      <c r="O246" s="9"/>
      <c r="P246" s="8"/>
      <c r="Q246" s="8"/>
      <c r="R246" s="8"/>
      <c r="S246" s="8"/>
      <c r="T246" s="8"/>
      <c r="U246" s="8"/>
      <c r="V246" s="8"/>
      <c r="W246" s="8"/>
      <c r="X246" s="8"/>
      <c r="Y246" s="8"/>
      <c r="Z246" s="8"/>
      <c r="AA246" s="8"/>
      <c r="AB246" s="8"/>
      <c r="AC246" s="8"/>
      <c r="AD246" s="8"/>
      <c r="AE246" s="8"/>
      <c r="AF246" s="8"/>
      <c r="AG246" s="8"/>
      <c r="AH246" s="8"/>
      <c r="AI246" s="8"/>
      <c r="AJ246" s="62"/>
      <c r="AL246" s="125">
        <f t="shared" si="16"/>
        <v>1</v>
      </c>
    </row>
    <row r="247" spans="2:38" ht="15" customHeight="1" x14ac:dyDescent="0.3">
      <c r="B247" s="59"/>
      <c r="C247" s="8"/>
      <c r="D247" s="8"/>
      <c r="E247" s="8"/>
      <c r="F247" s="8"/>
      <c r="G247" s="8"/>
      <c r="H247" s="8"/>
      <c r="I247" s="8"/>
      <c r="J247" s="9" t="s">
        <v>155</v>
      </c>
      <c r="K247" s="9"/>
      <c r="L247" s="8" t="str">
        <f>IF(AM158=2,Tables!G9,IF(AM157=1,"",Tables!G9))</f>
        <v>WQv Required &gt; WQv Provided</v>
      </c>
      <c r="M247" s="9"/>
      <c r="N247" s="9"/>
      <c r="O247" s="9"/>
      <c r="P247" s="8"/>
      <c r="Q247" s="8"/>
      <c r="R247" s="8"/>
      <c r="S247" s="8"/>
      <c r="T247" s="8"/>
      <c r="U247" s="8"/>
      <c r="V247" s="8"/>
      <c r="W247" s="8"/>
      <c r="X247" s="8"/>
      <c r="Y247" s="8"/>
      <c r="Z247" s="8"/>
      <c r="AA247" s="8"/>
      <c r="AB247" s="8"/>
      <c r="AC247" s="8"/>
      <c r="AD247" s="8"/>
      <c r="AE247" s="8"/>
      <c r="AF247" s="8"/>
      <c r="AG247" s="8"/>
      <c r="AH247" s="8"/>
      <c r="AI247" s="8"/>
      <c r="AJ247" s="62"/>
      <c r="AL247" s="125">
        <f t="shared" si="16"/>
        <v>1</v>
      </c>
    </row>
    <row r="248" spans="2:38" ht="15" customHeight="1" x14ac:dyDescent="0.3">
      <c r="B248" s="59"/>
      <c r="C248" s="8"/>
      <c r="D248" s="8"/>
      <c r="E248" s="8"/>
      <c r="F248" s="8"/>
      <c r="G248" s="8"/>
      <c r="H248" s="8"/>
      <c r="I248" s="8"/>
      <c r="J248" s="131" t="s">
        <v>95</v>
      </c>
      <c r="K248" s="9"/>
      <c r="L248" s="8"/>
      <c r="M248" s="9"/>
      <c r="N248" s="9"/>
      <c r="O248" s="9"/>
      <c r="P248" s="8"/>
      <c r="Q248" s="8"/>
      <c r="R248" s="8"/>
      <c r="S248" s="8"/>
      <c r="T248" s="8"/>
      <c r="U248" s="8"/>
      <c r="V248" s="8"/>
      <c r="W248" s="8"/>
      <c r="X248" s="8"/>
      <c r="Y248" s="8"/>
      <c r="Z248" s="8"/>
      <c r="AA248" s="8"/>
      <c r="AB248" s="8"/>
      <c r="AC248" s="8"/>
      <c r="AD248" s="8"/>
      <c r="AE248" s="8"/>
      <c r="AF248" s="8"/>
      <c r="AG248" s="8"/>
      <c r="AH248" s="8"/>
      <c r="AI248" s="8"/>
      <c r="AJ248" s="62"/>
      <c r="AL248" s="125">
        <f t="shared" si="16"/>
        <v>0</v>
      </c>
    </row>
    <row r="249" spans="2:38" ht="15" customHeight="1" x14ac:dyDescent="0.3">
      <c r="B249" s="59"/>
      <c r="C249" s="8"/>
      <c r="D249" s="8"/>
      <c r="E249" s="8"/>
      <c r="F249" s="8"/>
      <c r="G249" s="8"/>
      <c r="H249" s="8"/>
      <c r="I249" s="8"/>
      <c r="J249" s="9" t="s">
        <v>89</v>
      </c>
      <c r="K249" s="9"/>
      <c r="L249" s="8" t="str">
        <f>IF(AND(ISBLANK(K138),ISBLANK(O138)),Tables!G7,IF(AL161=1,"",IF(AL163&gt;0,Tables!G7,"")))</f>
        <v>Max Stage for 2, 5, 10, and/or 25-year storm  &gt; Emergency Spillway Crest Elevation</v>
      </c>
      <c r="M249" s="9"/>
      <c r="N249" s="9"/>
      <c r="O249" s="9"/>
      <c r="P249" s="8"/>
      <c r="Q249" s="8"/>
      <c r="R249" s="8"/>
      <c r="S249" s="8"/>
      <c r="T249" s="8"/>
      <c r="U249" s="8"/>
      <c r="V249" s="8"/>
      <c r="W249" s="8"/>
      <c r="X249" s="8"/>
      <c r="Y249" s="8"/>
      <c r="Z249" s="8"/>
      <c r="AA249" s="8"/>
      <c r="AB249" s="8"/>
      <c r="AC249" s="8"/>
      <c r="AD249" s="8"/>
      <c r="AE249" s="8"/>
      <c r="AF249" s="8"/>
      <c r="AG249" s="8"/>
      <c r="AH249" s="8"/>
      <c r="AI249" s="8"/>
      <c r="AJ249" s="62"/>
      <c r="AL249" s="125">
        <f t="shared" si="16"/>
        <v>1</v>
      </c>
    </row>
    <row r="250" spans="2:38" ht="15" customHeight="1" x14ac:dyDescent="0.3">
      <c r="B250" s="59"/>
      <c r="C250" s="8"/>
      <c r="D250" s="8"/>
      <c r="E250" s="8"/>
      <c r="F250" s="8"/>
      <c r="G250" s="8"/>
      <c r="H250" s="8"/>
      <c r="I250" s="8"/>
      <c r="J250" s="9" t="s">
        <v>273</v>
      </c>
      <c r="K250" s="9"/>
      <c r="L250" s="8" t="str">
        <f>IF(AM163&gt;0,Tables!G6,"")</f>
        <v>Velocity &gt; 6 ft/s</v>
      </c>
      <c r="M250" s="9"/>
      <c r="N250" s="9"/>
      <c r="O250" s="9"/>
      <c r="P250" s="8"/>
      <c r="Q250" s="8"/>
      <c r="R250" s="8"/>
      <c r="S250" s="8"/>
      <c r="T250" s="8"/>
      <c r="U250" s="8"/>
      <c r="V250" s="8"/>
      <c r="W250" s="8"/>
      <c r="X250" s="8"/>
      <c r="Y250" s="8"/>
      <c r="Z250" s="8"/>
      <c r="AA250" s="8"/>
      <c r="AB250" s="8"/>
      <c r="AC250" s="8"/>
      <c r="AD250" s="8"/>
      <c r="AE250" s="8"/>
      <c r="AF250" s="8"/>
      <c r="AG250" s="8"/>
      <c r="AH250" s="8"/>
      <c r="AI250" s="8"/>
      <c r="AJ250" s="62"/>
      <c r="AL250" s="125">
        <f t="shared" si="16"/>
        <v>1</v>
      </c>
    </row>
    <row r="251" spans="2:38" ht="15" customHeight="1" x14ac:dyDescent="0.3">
      <c r="B251" s="59"/>
      <c r="C251" s="8"/>
      <c r="D251" s="8"/>
      <c r="E251" s="8"/>
      <c r="F251" s="8"/>
      <c r="G251" s="8"/>
      <c r="H251" s="8"/>
      <c r="I251" s="8"/>
      <c r="J251" s="9" t="s">
        <v>96</v>
      </c>
      <c r="K251" s="9"/>
      <c r="L251" s="8" t="str">
        <f>IF(OR(AN163&gt;0,AO163&gt;0),Tables!G5,"")</f>
        <v>Total Post Q &gt; Pre Q</v>
      </c>
      <c r="M251" s="9"/>
      <c r="N251" s="9"/>
      <c r="O251" s="9"/>
      <c r="P251" s="8"/>
      <c r="Q251" s="8"/>
      <c r="R251" s="8"/>
      <c r="S251" s="8"/>
      <c r="T251" s="8"/>
      <c r="U251" s="8"/>
      <c r="V251" s="8"/>
      <c r="W251" s="8"/>
      <c r="X251" s="8"/>
      <c r="Y251" s="8"/>
      <c r="Z251" s="8"/>
      <c r="AA251" s="8"/>
      <c r="AB251" s="8"/>
      <c r="AC251" s="8"/>
      <c r="AD251" s="8"/>
      <c r="AE251" s="8"/>
      <c r="AF251" s="8"/>
      <c r="AG251" s="8"/>
      <c r="AH251" s="8"/>
      <c r="AI251" s="8"/>
      <c r="AJ251" s="62"/>
      <c r="AL251" s="125">
        <f t="shared" si="16"/>
        <v>1</v>
      </c>
    </row>
    <row r="252" spans="2:38" ht="15" customHeight="1" x14ac:dyDescent="0.3">
      <c r="B252" s="59"/>
      <c r="C252" s="8"/>
      <c r="D252" s="8"/>
      <c r="E252" s="8"/>
      <c r="F252" s="8"/>
      <c r="G252" s="8"/>
      <c r="H252" s="8"/>
      <c r="I252" s="8"/>
      <c r="J252" s="9"/>
      <c r="K252" s="9"/>
      <c r="L252" s="8" t="str">
        <f>IF($AQ$163&gt;0,Tables!$G$11,"")</f>
        <v>Total Post Q is &lt; -0.50 ft3/s of Pre Q</v>
      </c>
      <c r="M252" s="9"/>
      <c r="N252" s="9"/>
      <c r="O252" s="9"/>
      <c r="P252" s="8"/>
      <c r="Q252" s="8"/>
      <c r="R252" s="8"/>
      <c r="S252" s="8"/>
      <c r="T252" s="8"/>
      <c r="U252" s="8"/>
      <c r="V252" s="8"/>
      <c r="W252" s="8"/>
      <c r="X252" s="8"/>
      <c r="Y252" s="8"/>
      <c r="Z252" s="8"/>
      <c r="AA252" s="8"/>
      <c r="AB252" s="8"/>
      <c r="AC252" s="8"/>
      <c r="AD252" s="8"/>
      <c r="AE252" s="8"/>
      <c r="AF252" s="8"/>
      <c r="AG252" s="8"/>
      <c r="AH252" s="8"/>
      <c r="AI252" s="8"/>
      <c r="AJ252" s="62"/>
      <c r="AL252" s="125">
        <f t="shared" si="16"/>
        <v>1</v>
      </c>
    </row>
    <row r="253" spans="2:38" ht="15" customHeight="1" x14ac:dyDescent="0.3">
      <c r="B253" s="59"/>
      <c r="C253" s="8"/>
      <c r="D253" s="8"/>
      <c r="E253" s="8"/>
      <c r="F253" s="8"/>
      <c r="G253" s="8"/>
      <c r="H253" s="8"/>
      <c r="I253" s="8"/>
      <c r="J253" s="9"/>
      <c r="K253" s="9"/>
      <c r="L253" s="8" t="str">
        <f>IF(AO207="Yes",IF(AND(ISBLANK(C207),ISBLANK(F207)),Tables!$G15,IF($AO$163&gt;0,Tables!$G15,"")),"")</f>
        <v/>
      </c>
      <c r="M253" s="9"/>
      <c r="N253" s="9"/>
      <c r="O253" s="9"/>
      <c r="P253" s="8"/>
      <c r="Q253" s="8"/>
      <c r="R253" s="8"/>
      <c r="S253" s="8"/>
      <c r="T253" s="8"/>
      <c r="U253" s="8"/>
      <c r="V253" s="8"/>
      <c r="W253" s="8"/>
      <c r="X253" s="8"/>
      <c r="Y253" s="8"/>
      <c r="Z253" s="8"/>
      <c r="AA253" s="8"/>
      <c r="AB253" s="8"/>
      <c r="AC253" s="8"/>
      <c r="AD253" s="8"/>
      <c r="AE253" s="8"/>
      <c r="AF253" s="8"/>
      <c r="AG253" s="8"/>
      <c r="AH253" s="8"/>
      <c r="AI253" s="8"/>
      <c r="AJ253" s="62"/>
      <c r="AL253" s="125">
        <f t="shared" si="16"/>
        <v>0</v>
      </c>
    </row>
    <row r="254" spans="2:38" ht="15" customHeight="1" x14ac:dyDescent="0.3">
      <c r="B254" s="63"/>
      <c r="C254" s="64"/>
      <c r="D254" s="64"/>
      <c r="E254" s="64"/>
      <c r="F254" s="64"/>
      <c r="G254" s="64"/>
      <c r="H254" s="64"/>
      <c r="I254" s="64"/>
      <c r="J254" s="65"/>
      <c r="K254" s="65"/>
      <c r="L254" s="64" t="str">
        <f>IF(AO209="Yes",IF(AND(ISBLANK(C209),ISBLANK(F209)),Tables!$G16,IF($AP$163&gt;0,Tables!$G16,"")),"")</f>
        <v/>
      </c>
      <c r="M254" s="65"/>
      <c r="N254" s="65"/>
      <c r="O254" s="65"/>
      <c r="P254" s="64"/>
      <c r="Q254" s="64"/>
      <c r="R254" s="64"/>
      <c r="S254" s="64"/>
      <c r="T254" s="64"/>
      <c r="U254" s="64"/>
      <c r="V254" s="64"/>
      <c r="W254" s="64"/>
      <c r="X254" s="64"/>
      <c r="Y254" s="64"/>
      <c r="Z254" s="64"/>
      <c r="AA254" s="64"/>
      <c r="AB254" s="64"/>
      <c r="AC254" s="64"/>
      <c r="AD254" s="64"/>
      <c r="AE254" s="64"/>
      <c r="AF254" s="64"/>
      <c r="AG254" s="64"/>
      <c r="AH254" s="64"/>
      <c r="AI254" s="64"/>
      <c r="AJ254" s="66"/>
      <c r="AL254" s="125">
        <f t="shared" si="16"/>
        <v>0</v>
      </c>
    </row>
    <row r="255" spans="2:38" ht="15" customHeight="1" x14ac:dyDescent="0.3">
      <c r="AK255" s="45"/>
    </row>
    <row r="256" spans="2:38" ht="15" customHeight="1" x14ac:dyDescent="0.3">
      <c r="B256" s="203">
        <f>Tables!$C$13</f>
        <v>45566</v>
      </c>
      <c r="C256" s="203"/>
      <c r="D256" s="203"/>
      <c r="E256" s="203"/>
      <c r="F256" s="203"/>
      <c r="G256" s="203"/>
      <c r="H256" s="203"/>
      <c r="R256" s="191" t="s">
        <v>336</v>
      </c>
      <c r="S256" s="191"/>
      <c r="T256" s="191"/>
      <c r="U256" s="191"/>
      <c r="AK256" s="45"/>
    </row>
    <row r="257" ht="15" customHeight="1" x14ac:dyDescent="0.3"/>
    <row r="258" ht="15" customHeight="1" x14ac:dyDescent="0.3"/>
    <row r="259" ht="15" customHeight="1" x14ac:dyDescent="0.3"/>
    <row r="260" ht="15" customHeight="1" x14ac:dyDescent="0.3"/>
  </sheetData>
  <sheetProtection algorithmName="SHA-512" hashValue="A7gMWv5xWDBQ17tiBK9nGe3n7XX5xhJErSfdHY6eAXAQVDKJIeoPcgLTj5na917cGVPJq0qZwl+FqrzRqDSO7A==" saltValue="KDGu+wc1H2d1ZxzlDaJHnw==" spinCount="100000" sheet="1" objects="1" scenarios="1" selectLockedCells="1"/>
  <mergeCells count="454">
    <mergeCell ref="Z73:AB73"/>
    <mergeCell ref="AG73:AI73"/>
    <mergeCell ref="Q73:T73"/>
    <mergeCell ref="BD1:BY4"/>
    <mergeCell ref="T109:V109"/>
    <mergeCell ref="Y109:AA109"/>
    <mergeCell ref="N115:Q115"/>
    <mergeCell ref="N116:Q116"/>
    <mergeCell ref="T116:V116"/>
    <mergeCell ref="Y116:AA116"/>
    <mergeCell ref="AS6:BG7"/>
    <mergeCell ref="O97:Q97"/>
    <mergeCell ref="R1:AK4"/>
    <mergeCell ref="M93:O93"/>
    <mergeCell ref="R93:T93"/>
    <mergeCell ref="W87:Y87"/>
    <mergeCell ref="M88:O88"/>
    <mergeCell ref="R88:T88"/>
    <mergeCell ref="W88:Y88"/>
    <mergeCell ref="V92:Z92"/>
    <mergeCell ref="Q92:U92"/>
    <mergeCell ref="M89:O89"/>
    <mergeCell ref="R89:T89"/>
    <mergeCell ref="W89:Y89"/>
    <mergeCell ref="N118:Q118"/>
    <mergeCell ref="T118:V118"/>
    <mergeCell ref="AD118:AF118"/>
    <mergeCell ref="K103:M103"/>
    <mergeCell ref="O103:Q103"/>
    <mergeCell ref="T103:V103"/>
    <mergeCell ref="Y103:AA103"/>
    <mergeCell ref="AD103:AF103"/>
    <mergeCell ref="T105:V105"/>
    <mergeCell ref="Y105:AA105"/>
    <mergeCell ref="K107:M107"/>
    <mergeCell ref="O107:Q107"/>
    <mergeCell ref="T107:V107"/>
    <mergeCell ref="Y107:AA107"/>
    <mergeCell ref="AD107:AF107"/>
    <mergeCell ref="K98:M98"/>
    <mergeCell ref="K99:M99"/>
    <mergeCell ref="O99:Q99"/>
    <mergeCell ref="T99:V99"/>
    <mergeCell ref="Y99:AA99"/>
    <mergeCell ref="AD99:AF99"/>
    <mergeCell ref="T101:V101"/>
    <mergeCell ref="Y101:AA101"/>
    <mergeCell ref="AE12:AJ12"/>
    <mergeCell ref="M92:O92"/>
    <mergeCell ref="AB92:AD92"/>
    <mergeCell ref="AB93:AD93"/>
    <mergeCell ref="W86:Y86"/>
    <mergeCell ref="R86:T86"/>
    <mergeCell ref="AB94:AD94"/>
    <mergeCell ref="M87:O87"/>
    <mergeCell ref="R87:T87"/>
    <mergeCell ref="M94:O94"/>
    <mergeCell ref="R94:T94"/>
    <mergeCell ref="Z79:AB79"/>
    <mergeCell ref="T33:V33"/>
    <mergeCell ref="T34:V34"/>
    <mergeCell ref="AF32:AH32"/>
    <mergeCell ref="R90:T90"/>
    <mergeCell ref="Z127:AB127"/>
    <mergeCell ref="AE127:AG127"/>
    <mergeCell ref="AD197:AH197"/>
    <mergeCell ref="Q71:T71"/>
    <mergeCell ref="Q72:S72"/>
    <mergeCell ref="B111:H111"/>
    <mergeCell ref="R111:U111"/>
    <mergeCell ref="S150:U150"/>
    <mergeCell ref="B159:H159"/>
    <mergeCell ref="R159:U159"/>
    <mergeCell ref="D112:Y112"/>
    <mergeCell ref="F121:I121"/>
    <mergeCell ref="F122:I122"/>
    <mergeCell ref="F123:I123"/>
    <mergeCell ref="F124:I124"/>
    <mergeCell ref="F126:I126"/>
    <mergeCell ref="C148:E148"/>
    <mergeCell ref="C149:E149"/>
    <mergeCell ref="P81:T81"/>
    <mergeCell ref="P83:T83"/>
    <mergeCell ref="X148:Z148"/>
    <mergeCell ref="X149:Z149"/>
    <mergeCell ref="P124:R124"/>
    <mergeCell ref="F190:Z190"/>
    <mergeCell ref="F191:Z191"/>
    <mergeCell ref="Z71:AB71"/>
    <mergeCell ref="AC77:AJ77"/>
    <mergeCell ref="W95:Y95"/>
    <mergeCell ref="W96:Y96"/>
    <mergeCell ref="R85:T85"/>
    <mergeCell ref="W85:Y85"/>
    <mergeCell ref="AG79:AI79"/>
    <mergeCell ref="S79:U79"/>
    <mergeCell ref="AE112:AJ112"/>
    <mergeCell ref="AE113:AJ113"/>
    <mergeCell ref="W93:Y93"/>
    <mergeCell ref="W94:Y94"/>
    <mergeCell ref="F127:I127"/>
    <mergeCell ref="F132:I132"/>
    <mergeCell ref="F133:I133"/>
    <mergeCell ref="S151:U151"/>
    <mergeCell ref="X151:Z151"/>
    <mergeCell ref="X150:Z150"/>
    <mergeCell ref="F129:I129"/>
    <mergeCell ref="F130:I130"/>
    <mergeCell ref="K136:M136"/>
    <mergeCell ref="P121:R121"/>
    <mergeCell ref="U131:W131"/>
    <mergeCell ref="B202:H202"/>
    <mergeCell ref="R202:U202"/>
    <mergeCell ref="C130:E130"/>
    <mergeCell ref="C131:E131"/>
    <mergeCell ref="C132:E132"/>
    <mergeCell ref="C133:E133"/>
    <mergeCell ref="C134:E134"/>
    <mergeCell ref="C135:E135"/>
    <mergeCell ref="C136:E136"/>
    <mergeCell ref="F136:I136"/>
    <mergeCell ref="F131:I131"/>
    <mergeCell ref="F134:I134"/>
    <mergeCell ref="F135:I135"/>
    <mergeCell ref="U136:W136"/>
    <mergeCell ref="W141:Y141"/>
    <mergeCell ref="C153:E153"/>
    <mergeCell ref="C156:E156"/>
    <mergeCell ref="C150:E150"/>
    <mergeCell ref="C151:E151"/>
    <mergeCell ref="P132:R132"/>
    <mergeCell ref="P133:R133"/>
    <mergeCell ref="S148:U148"/>
    <mergeCell ref="S149:U149"/>
    <mergeCell ref="H156:J156"/>
    <mergeCell ref="B256:H256"/>
    <mergeCell ref="R256:U256"/>
    <mergeCell ref="F192:Z192"/>
    <mergeCell ref="F193:L193"/>
    <mergeCell ref="P193:S193"/>
    <mergeCell ref="X193:Z193"/>
    <mergeCell ref="F194:Z194"/>
    <mergeCell ref="C152:E152"/>
    <mergeCell ref="X155:Z155"/>
    <mergeCell ref="X156:Z156"/>
    <mergeCell ref="S152:U152"/>
    <mergeCell ref="S153:U153"/>
    <mergeCell ref="X152:Z152"/>
    <mergeCell ref="X153:Z153"/>
    <mergeCell ref="C154:E154"/>
    <mergeCell ref="L237:T237"/>
    <mergeCell ref="C155:E155"/>
    <mergeCell ref="H153:J153"/>
    <mergeCell ref="H154:J154"/>
    <mergeCell ref="H155:J155"/>
    <mergeCell ref="S154:U154"/>
    <mergeCell ref="S155:U155"/>
    <mergeCell ref="S156:U156"/>
    <mergeCell ref="X154:Z154"/>
    <mergeCell ref="U132:W132"/>
    <mergeCell ref="U133:W133"/>
    <mergeCell ref="U134:W134"/>
    <mergeCell ref="P136:R136"/>
    <mergeCell ref="P123:R123"/>
    <mergeCell ref="K131:M131"/>
    <mergeCell ref="K132:M132"/>
    <mergeCell ref="K133:M133"/>
    <mergeCell ref="K134:M134"/>
    <mergeCell ref="K135:M135"/>
    <mergeCell ref="K127:M127"/>
    <mergeCell ref="K129:M129"/>
    <mergeCell ref="K130:M130"/>
    <mergeCell ref="U135:W135"/>
    <mergeCell ref="U127:W127"/>
    <mergeCell ref="U129:W129"/>
    <mergeCell ref="U130:W130"/>
    <mergeCell ref="P127:R127"/>
    <mergeCell ref="P129:R129"/>
    <mergeCell ref="P130:R130"/>
    <mergeCell ref="P131:R131"/>
    <mergeCell ref="B57:H57"/>
    <mergeCell ref="R57:U57"/>
    <mergeCell ref="AF64:AH64"/>
    <mergeCell ref="L66:N66"/>
    <mergeCell ref="J68:M68"/>
    <mergeCell ref="J69:M69"/>
    <mergeCell ref="S68:U68"/>
    <mergeCell ref="S69:U69"/>
    <mergeCell ref="Z68:AB68"/>
    <mergeCell ref="Z69:AB69"/>
    <mergeCell ref="AG68:AI68"/>
    <mergeCell ref="AG69:AI69"/>
    <mergeCell ref="AE58:AJ58"/>
    <mergeCell ref="AE59:AJ59"/>
    <mergeCell ref="D58:Y58"/>
    <mergeCell ref="M90:O90"/>
    <mergeCell ref="W90:Y90"/>
    <mergeCell ref="M86:O86"/>
    <mergeCell ref="AF45:AH45"/>
    <mergeCell ref="K79:O79"/>
    <mergeCell ref="P36:R36"/>
    <mergeCell ref="P37:R37"/>
    <mergeCell ref="P38:R38"/>
    <mergeCell ref="P39:R39"/>
    <mergeCell ref="L51:N51"/>
    <mergeCell ref="L50:N50"/>
    <mergeCell ref="L49:N49"/>
    <mergeCell ref="L48:N48"/>
    <mergeCell ref="L47:N47"/>
    <mergeCell ref="L46:N46"/>
    <mergeCell ref="L45:N45"/>
    <mergeCell ref="T48:V48"/>
    <mergeCell ref="T49:V49"/>
    <mergeCell ref="T50:V50"/>
    <mergeCell ref="T51:V51"/>
    <mergeCell ref="P45:R45"/>
    <mergeCell ref="X45:Z45"/>
    <mergeCell ref="P51:R51"/>
    <mergeCell ref="T40:V40"/>
    <mergeCell ref="AF33:AH33"/>
    <mergeCell ref="P40:R40"/>
    <mergeCell ref="BY45:BY46"/>
    <mergeCell ref="AB39:AD39"/>
    <mergeCell ref="AB40:AD40"/>
    <mergeCell ref="AF36:AH36"/>
    <mergeCell ref="AF37:AH37"/>
    <mergeCell ref="AF38:AH38"/>
    <mergeCell ref="J27:M27"/>
    <mergeCell ref="AB30:AD30"/>
    <mergeCell ref="T39:V39"/>
    <mergeCell ref="AB38:AD38"/>
    <mergeCell ref="AB31:AD31"/>
    <mergeCell ref="AF34:AH34"/>
    <mergeCell ref="AF35:AH35"/>
    <mergeCell ref="L44:N44"/>
    <mergeCell ref="AF31:AH31"/>
    <mergeCell ref="AF39:AH39"/>
    <mergeCell ref="AF40:AH40"/>
    <mergeCell ref="L43:N43"/>
    <mergeCell ref="P43:R43"/>
    <mergeCell ref="T43:V43"/>
    <mergeCell ref="X43:Z43"/>
    <mergeCell ref="AB43:AD43"/>
    <mergeCell ref="W23:Z23"/>
    <mergeCell ref="W26:Z26"/>
    <mergeCell ref="W27:Z27"/>
    <mergeCell ref="L37:N37"/>
    <mergeCell ref="J26:M26"/>
    <mergeCell ref="P30:R30"/>
    <mergeCell ref="L30:N30"/>
    <mergeCell ref="T30:V30"/>
    <mergeCell ref="X30:Z30"/>
    <mergeCell ref="L32:N32"/>
    <mergeCell ref="X36:Z36"/>
    <mergeCell ref="X37:Z37"/>
    <mergeCell ref="P32:R32"/>
    <mergeCell ref="P35:R35"/>
    <mergeCell ref="T31:V31"/>
    <mergeCell ref="X31:Z31"/>
    <mergeCell ref="L36:N36"/>
    <mergeCell ref="L35:N35"/>
    <mergeCell ref="L34:N34"/>
    <mergeCell ref="T32:V32"/>
    <mergeCell ref="L31:N31"/>
    <mergeCell ref="P31:R31"/>
    <mergeCell ref="L33:N33"/>
    <mergeCell ref="P33:R33"/>
    <mergeCell ref="P34:R34"/>
    <mergeCell ref="AB44:AD44"/>
    <mergeCell ref="J20:M20"/>
    <mergeCell ref="E13:X13"/>
    <mergeCell ref="E14:X14"/>
    <mergeCell ref="AE13:AJ13"/>
    <mergeCell ref="AE14:AJ14"/>
    <mergeCell ref="J22:M22"/>
    <mergeCell ref="J23:M23"/>
    <mergeCell ref="J24:M24"/>
    <mergeCell ref="J25:M25"/>
    <mergeCell ref="AA21:AD21"/>
    <mergeCell ref="L40:N40"/>
    <mergeCell ref="L39:N39"/>
    <mergeCell ref="L38:N38"/>
    <mergeCell ref="AB37:AD37"/>
    <mergeCell ref="P44:R44"/>
    <mergeCell ref="T44:V44"/>
    <mergeCell ref="X44:Z44"/>
    <mergeCell ref="AB32:AD32"/>
    <mergeCell ref="AB33:AD33"/>
    <mergeCell ref="AB34:AD34"/>
    <mergeCell ref="AB35:AD35"/>
    <mergeCell ref="AB36:AD36"/>
    <mergeCell ref="X32:Z32"/>
    <mergeCell ref="X33:Z33"/>
    <mergeCell ref="X34:Z34"/>
    <mergeCell ref="X35:Z35"/>
    <mergeCell ref="X38:Z38"/>
    <mergeCell ref="X39:Z39"/>
    <mergeCell ref="X40:Z40"/>
    <mergeCell ref="T35:V35"/>
    <mergeCell ref="T36:V36"/>
    <mergeCell ref="T37:V37"/>
    <mergeCell ref="T38:V38"/>
    <mergeCell ref="AF49:AH49"/>
    <mergeCell ref="AF53:AH53"/>
    <mergeCell ref="AF50:AH50"/>
    <mergeCell ref="AF51:AH51"/>
    <mergeCell ref="AF52:AH52"/>
    <mergeCell ref="AB52:AD52"/>
    <mergeCell ref="AB53:AD53"/>
    <mergeCell ref="AB49:AD49"/>
    <mergeCell ref="X46:Z46"/>
    <mergeCell ref="X47:Z47"/>
    <mergeCell ref="X48:Z48"/>
    <mergeCell ref="AB48:AD48"/>
    <mergeCell ref="X49:Z49"/>
    <mergeCell ref="AB50:AD50"/>
    <mergeCell ref="AB51:AD51"/>
    <mergeCell ref="AF46:AH46"/>
    <mergeCell ref="AF47:AH47"/>
    <mergeCell ref="AF48:AH48"/>
    <mergeCell ref="F35:G35"/>
    <mergeCell ref="F36:G36"/>
    <mergeCell ref="F37:G37"/>
    <mergeCell ref="F38:G38"/>
    <mergeCell ref="F39:G39"/>
    <mergeCell ref="F40:G40"/>
    <mergeCell ref="F48:G48"/>
    <mergeCell ref="F49:G49"/>
    <mergeCell ref="F50:G50"/>
    <mergeCell ref="F51:G51"/>
    <mergeCell ref="F52:G52"/>
    <mergeCell ref="F53:G53"/>
    <mergeCell ref="X51:Z51"/>
    <mergeCell ref="X52:Z52"/>
    <mergeCell ref="X53:Z53"/>
    <mergeCell ref="AB45:AD45"/>
    <mergeCell ref="AB46:AD46"/>
    <mergeCell ref="AB47:AD47"/>
    <mergeCell ref="P53:R53"/>
    <mergeCell ref="T45:V45"/>
    <mergeCell ref="T46:V46"/>
    <mergeCell ref="T52:V52"/>
    <mergeCell ref="T53:V53"/>
    <mergeCell ref="P46:R46"/>
    <mergeCell ref="P47:R47"/>
    <mergeCell ref="P48:R48"/>
    <mergeCell ref="P49:R49"/>
    <mergeCell ref="P50:R50"/>
    <mergeCell ref="P52:R52"/>
    <mergeCell ref="X50:Z50"/>
    <mergeCell ref="L52:N52"/>
    <mergeCell ref="L53:N53"/>
    <mergeCell ref="T47:V47"/>
    <mergeCell ref="AF141:AH141"/>
    <mergeCell ref="O143:R143"/>
    <mergeCell ref="W143:Z143"/>
    <mergeCell ref="P134:R134"/>
    <mergeCell ref="P135:R135"/>
    <mergeCell ref="C147:E147"/>
    <mergeCell ref="H147:J147"/>
    <mergeCell ref="S147:U147"/>
    <mergeCell ref="X147:Z147"/>
    <mergeCell ref="F140:I140"/>
    <mergeCell ref="F141:I141"/>
    <mergeCell ref="O140:Q140"/>
    <mergeCell ref="O141:Q141"/>
    <mergeCell ref="C146:E146"/>
    <mergeCell ref="M147:P147"/>
    <mergeCell ref="AC147:AF147"/>
    <mergeCell ref="H157:J157"/>
    <mergeCell ref="H148:J148"/>
    <mergeCell ref="H149:J149"/>
    <mergeCell ref="H150:J150"/>
    <mergeCell ref="H151:J151"/>
    <mergeCell ref="H152:J152"/>
    <mergeCell ref="AC153:AF153"/>
    <mergeCell ref="AC154:AF154"/>
    <mergeCell ref="AC155:AF155"/>
    <mergeCell ref="AC156:AF156"/>
    <mergeCell ref="M148:P148"/>
    <mergeCell ref="M149:P149"/>
    <mergeCell ref="M150:P150"/>
    <mergeCell ref="M151:P151"/>
    <mergeCell ref="M152:P152"/>
    <mergeCell ref="M153:P153"/>
    <mergeCell ref="M154:P154"/>
    <mergeCell ref="M155:P155"/>
    <mergeCell ref="M156:P156"/>
    <mergeCell ref="AC152:AF152"/>
    <mergeCell ref="AC148:AF148"/>
    <mergeCell ref="AC149:AF149"/>
    <mergeCell ref="AC150:AF150"/>
    <mergeCell ref="AC151:AF151"/>
    <mergeCell ref="AC157:AF157"/>
    <mergeCell ref="U163:W163"/>
    <mergeCell ref="U164:W164"/>
    <mergeCell ref="U165:W165"/>
    <mergeCell ref="U166:W166"/>
    <mergeCell ref="U167:W167"/>
    <mergeCell ref="M163:O163"/>
    <mergeCell ref="M164:O164"/>
    <mergeCell ref="M165:O165"/>
    <mergeCell ref="M166:O166"/>
    <mergeCell ref="M167:O167"/>
    <mergeCell ref="S157:U157"/>
    <mergeCell ref="AE160:AJ160"/>
    <mergeCell ref="AE161:AJ161"/>
    <mergeCell ref="D160:Y160"/>
    <mergeCell ref="AG163:AJ163"/>
    <mergeCell ref="AG164:AI164"/>
    <mergeCell ref="AG165:AI165"/>
    <mergeCell ref="AG166:AI166"/>
    <mergeCell ref="AG167:AI167"/>
    <mergeCell ref="Q163:S163"/>
    <mergeCell ref="G164:H164"/>
    <mergeCell ref="G165:H165"/>
    <mergeCell ref="G166:H166"/>
    <mergeCell ref="AC167:AE167"/>
    <mergeCell ref="AC168:AE168"/>
    <mergeCell ref="Q164:S164"/>
    <mergeCell ref="Q165:S165"/>
    <mergeCell ref="Q166:S166"/>
    <mergeCell ref="Q167:S167"/>
    <mergeCell ref="Q168:S168"/>
    <mergeCell ref="X163:AB163"/>
    <mergeCell ref="Y164:AA164"/>
    <mergeCell ref="Y165:AA165"/>
    <mergeCell ref="Y166:AA166"/>
    <mergeCell ref="Y167:AA167"/>
    <mergeCell ref="Y168:AA168"/>
    <mergeCell ref="AP195:AQ195"/>
    <mergeCell ref="D35:E40"/>
    <mergeCell ref="D48:E53"/>
    <mergeCell ref="F195:J195"/>
    <mergeCell ref="D203:Y203"/>
    <mergeCell ref="AE203:AJ203"/>
    <mergeCell ref="AE204:AJ204"/>
    <mergeCell ref="G167:H167"/>
    <mergeCell ref="G168:H168"/>
    <mergeCell ref="G169:H169"/>
    <mergeCell ref="U168:W168"/>
    <mergeCell ref="U169:W169"/>
    <mergeCell ref="B172:AJ178"/>
    <mergeCell ref="M168:O168"/>
    <mergeCell ref="M169:O169"/>
    <mergeCell ref="AG168:AI168"/>
    <mergeCell ref="AG169:AI169"/>
    <mergeCell ref="Q169:S169"/>
    <mergeCell ref="AC169:AE169"/>
    <mergeCell ref="Y169:AA169"/>
    <mergeCell ref="AC163:AE163"/>
    <mergeCell ref="AC164:AE164"/>
    <mergeCell ref="AC165:AE165"/>
    <mergeCell ref="AC166:AE166"/>
  </mergeCells>
  <phoneticPr fontId="23" type="noConversion"/>
  <conditionalFormatting sqref="B68 B75">
    <cfRule type="expression" dxfId="378" priority="1161">
      <formula>$AN$68=1</formula>
    </cfRule>
  </conditionalFormatting>
  <conditionalFormatting sqref="B172:E174">
    <cfRule type="expression" dxfId="377" priority="203">
      <formula>AL240&gt;0</formula>
    </cfRule>
  </conditionalFormatting>
  <conditionalFormatting sqref="B175:E175">
    <cfRule type="expression" dxfId="376" priority="1679">
      <formula>AL244&gt;0</formula>
    </cfRule>
  </conditionalFormatting>
  <conditionalFormatting sqref="B176:E178">
    <cfRule type="expression" dxfId="375" priority="1268">
      <formula>AL246&gt;0</formula>
    </cfRule>
  </conditionalFormatting>
  <conditionalFormatting sqref="B172:AJ178">
    <cfRule type="cellIs" priority="202" stopIfTrue="1" operator="greaterThan">
      <formula>0</formula>
    </cfRule>
  </conditionalFormatting>
  <conditionalFormatting sqref="C207 F207">
    <cfRule type="expression" dxfId="374" priority="167">
      <formula>$AL207=1</formula>
    </cfRule>
  </conditionalFormatting>
  <conditionalFormatting sqref="C207">
    <cfRule type="expression" dxfId="373" priority="168">
      <formula>$AM207=2</formula>
    </cfRule>
  </conditionalFormatting>
  <conditionalFormatting sqref="C209 F209">
    <cfRule type="expression" dxfId="372" priority="76">
      <formula>$AL209=1</formula>
    </cfRule>
  </conditionalFormatting>
  <conditionalFormatting sqref="C209">
    <cfRule type="expression" dxfId="371" priority="77">
      <formula>$AM209=2</formula>
    </cfRule>
  </conditionalFormatting>
  <conditionalFormatting sqref="C213 F213">
    <cfRule type="expression" dxfId="370" priority="164">
      <formula>$AL213=1</formula>
    </cfRule>
  </conditionalFormatting>
  <conditionalFormatting sqref="C213">
    <cfRule type="expression" dxfId="369" priority="166">
      <formula>$AM213=2</formula>
    </cfRule>
  </conditionalFormatting>
  <conditionalFormatting sqref="C215 F215">
    <cfRule type="expression" dxfId="368" priority="165">
      <formula>$AM$213=2</formula>
    </cfRule>
  </conditionalFormatting>
  <conditionalFormatting sqref="C219 F219">
    <cfRule type="expression" dxfId="367" priority="12">
      <formula>$AN219=4</formula>
    </cfRule>
    <cfRule type="expression" dxfId="366" priority="14">
      <formula>$AL219=1</formula>
    </cfRule>
  </conditionalFormatting>
  <conditionalFormatting sqref="C219">
    <cfRule type="expression" dxfId="365" priority="15">
      <formula>$AM219=2</formula>
    </cfRule>
  </conditionalFormatting>
  <conditionalFormatting sqref="C221 C223 C225 C227 C229 C231 C233 C235 C237">
    <cfRule type="expression" dxfId="364" priority="11">
      <formula>$AM221=2</formula>
    </cfRule>
  </conditionalFormatting>
  <conditionalFormatting sqref="C221 F221 C223 F223 C225 F225 C227 F227 C229 F229 C231 F231 C233 F233 C235 F235 C237 F237">
    <cfRule type="expression" dxfId="363" priority="9">
      <formula>$AN221=4</formula>
    </cfRule>
    <cfRule type="expression" dxfId="362" priority="10">
      <formula>$AL221=1</formula>
    </cfRule>
  </conditionalFormatting>
  <conditionalFormatting sqref="C130:E130">
    <cfRule type="expression" dxfId="361" priority="225">
      <formula>$AL$130=1</formula>
    </cfRule>
  </conditionalFormatting>
  <conditionalFormatting sqref="C147:E147">
    <cfRule type="cellIs" priority="208" operator="greaterThan">
      <formula>0</formula>
    </cfRule>
    <cfRule type="expression" dxfId="360" priority="209">
      <formula>ISBLANK($C$147)</formula>
    </cfRule>
  </conditionalFormatting>
  <conditionalFormatting sqref="D112 AE112:AE113">
    <cfRule type="cellIs" dxfId="359" priority="311" operator="equal">
      <formula>0</formula>
    </cfRule>
  </conditionalFormatting>
  <conditionalFormatting sqref="D203 AE203:AE204">
    <cfRule type="cellIs" dxfId="358" priority="230" operator="equal">
      <formula>0</formula>
    </cfRule>
  </conditionalFormatting>
  <conditionalFormatting sqref="E13:X14 AE13:AJ14">
    <cfRule type="expression" dxfId="357" priority="78">
      <formula>ISBLANK(E13)</formula>
    </cfRule>
  </conditionalFormatting>
  <conditionalFormatting sqref="F16 O16 X16">
    <cfRule type="expression" dxfId="356" priority="431">
      <formula>ISBLANK(F16)</formula>
    </cfRule>
  </conditionalFormatting>
  <conditionalFormatting sqref="F18 O18 X18">
    <cfRule type="expression" dxfId="355" priority="312">
      <formula>ISBLANK(F18)</formula>
    </cfRule>
  </conditionalFormatting>
  <conditionalFormatting sqref="F121 P121 F124 P124 F127 F129 AC157">
    <cfRule type="expression" dxfId="354" priority="456">
      <formula>ISBLANK(F121)</formula>
    </cfRule>
  </conditionalFormatting>
  <conditionalFormatting sqref="F172:F174 H172:AJ174">
    <cfRule type="expression" dxfId="353" priority="1681">
      <formula>AQ240&gt;0</formula>
    </cfRule>
  </conditionalFormatting>
  <conditionalFormatting sqref="F175 H175:AJ175">
    <cfRule type="expression" dxfId="352" priority="1684">
      <formula>AQ244&gt;0</formula>
    </cfRule>
  </conditionalFormatting>
  <conditionalFormatting sqref="F176:F178 H176:AJ178">
    <cfRule type="expression" dxfId="351" priority="1687">
      <formula>AQ246&gt;0</formula>
    </cfRule>
  </conditionalFormatting>
  <conditionalFormatting sqref="F190:F191">
    <cfRule type="expression" dxfId="350" priority="189">
      <formula>ISBLANK(F190)</formula>
    </cfRule>
  </conditionalFormatting>
  <conditionalFormatting sqref="F193:F195">
    <cfRule type="expression" dxfId="349" priority="184">
      <formula>ISBLANK(F193)</formula>
    </cfRule>
  </conditionalFormatting>
  <conditionalFormatting sqref="F211 C211">
    <cfRule type="expression" dxfId="348" priority="90">
      <formula>$AL211=1</formula>
    </cfRule>
  </conditionalFormatting>
  <conditionalFormatting sqref="F211">
    <cfRule type="expression" dxfId="347" priority="45">
      <formula>$AM$211=2</formula>
    </cfRule>
  </conditionalFormatting>
  <conditionalFormatting sqref="F215 C215">
    <cfRule type="expression" priority="163" stopIfTrue="1">
      <formula>$AN$215=3</formula>
    </cfRule>
  </conditionalFormatting>
  <conditionalFormatting sqref="F215">
    <cfRule type="expression" dxfId="346" priority="162" stopIfTrue="1">
      <formula>$AM$215=2</formula>
    </cfRule>
  </conditionalFormatting>
  <conditionalFormatting sqref="F122:I122">
    <cfRule type="expression" dxfId="345" priority="244">
      <formula>$AL$122=1</formula>
    </cfRule>
    <cfRule type="expression" priority="242" stopIfTrue="1">
      <formula>$AL$123=2</formula>
    </cfRule>
    <cfRule type="cellIs" priority="243" stopIfTrue="1" operator="greaterThan">
      <formula>0</formula>
    </cfRule>
  </conditionalFormatting>
  <conditionalFormatting sqref="F123:I123 P123:R123">
    <cfRule type="expression" priority="239" stopIfTrue="1">
      <formula>$AL$122=2</formula>
    </cfRule>
    <cfRule type="cellIs" priority="240" stopIfTrue="1" operator="greaterThan">
      <formula>0</formula>
    </cfRule>
    <cfRule type="expression" dxfId="344" priority="241">
      <formula>$AL$123</formula>
    </cfRule>
  </conditionalFormatting>
  <conditionalFormatting sqref="F130:I136 K130:M130 U130:W130">
    <cfRule type="expression" dxfId="343" priority="223">
      <formula>$AL130=2</formula>
    </cfRule>
  </conditionalFormatting>
  <conditionalFormatting sqref="F130:I136">
    <cfRule type="cellIs" priority="222" stopIfTrue="1" operator="greaterThan">
      <formula>0</formula>
    </cfRule>
  </conditionalFormatting>
  <conditionalFormatting sqref="F140:I141 O140:Q141 W141:Y141 AF141:AH141">
    <cfRule type="expression" dxfId="342" priority="1264">
      <formula>$AO$136=2</formula>
    </cfRule>
    <cfRule type="cellIs" priority="234" stopIfTrue="1" operator="greaterThan">
      <formula>0</formula>
    </cfRule>
  </conditionalFormatting>
  <conditionalFormatting sqref="F192:Z192">
    <cfRule type="expression" dxfId="341" priority="187">
      <formula>ISBLANK(F192)</formula>
    </cfRule>
  </conditionalFormatting>
  <conditionalFormatting sqref="G172:G174">
    <cfRule type="expression" dxfId="340" priority="1682">
      <formula>#REF!&gt;0</formula>
    </cfRule>
  </conditionalFormatting>
  <conditionalFormatting sqref="G175">
    <cfRule type="expression" dxfId="339" priority="1685">
      <formula>#REF!&gt;0</formula>
    </cfRule>
  </conditionalFormatting>
  <conditionalFormatting sqref="G176:G178">
    <cfRule type="expression" dxfId="338" priority="1688">
      <formula>#REF!&gt;0</formula>
    </cfRule>
  </conditionalFormatting>
  <conditionalFormatting sqref="H81 K81">
    <cfRule type="cellIs" priority="266" stopIfTrue="1" operator="greaterThan">
      <formula>0</formula>
    </cfRule>
    <cfRule type="expression" dxfId="337" priority="267" stopIfTrue="1">
      <formula>$AL$81=2</formula>
    </cfRule>
    <cfRule type="expression" dxfId="336" priority="268">
      <formula>$AL$75=2</formula>
    </cfRule>
  </conditionalFormatting>
  <conditionalFormatting sqref="H83 K83">
    <cfRule type="expression" priority="264" stopIfTrue="1">
      <formula>$AL$83=2</formula>
    </cfRule>
    <cfRule type="expression" dxfId="335" priority="265">
      <formula>$AL$75=2</formula>
    </cfRule>
    <cfRule type="cellIs" priority="263" stopIfTrue="1" operator="greaterThan">
      <formula>0</formula>
    </cfRule>
  </conditionalFormatting>
  <conditionalFormatting sqref="H147 M147">
    <cfRule type="cellIs" priority="323" operator="greaterThan">
      <formula>0</formula>
    </cfRule>
    <cfRule type="expression" dxfId="334" priority="385">
      <formula>$AL$147=2</formula>
    </cfRule>
  </conditionalFormatting>
  <conditionalFormatting sqref="H148 K148 M148">
    <cfRule type="expression" dxfId="333" priority="383">
      <formula>$AL$148=2</formula>
    </cfRule>
  </conditionalFormatting>
  <conditionalFormatting sqref="H148:H156 K148:K156 M148:M156">
    <cfRule type="cellIs" priority="366" stopIfTrue="1" operator="greaterThan">
      <formula>0</formula>
    </cfRule>
  </conditionalFormatting>
  <conditionalFormatting sqref="H149 K149 M149">
    <cfRule type="expression" dxfId="332" priority="381">
      <formula>$AL$149=2</formula>
    </cfRule>
  </conditionalFormatting>
  <conditionalFormatting sqref="H150 K150 M150">
    <cfRule type="expression" dxfId="331" priority="379">
      <formula>$AL$150=2</formula>
    </cfRule>
  </conditionalFormatting>
  <conditionalFormatting sqref="H151 K151 M151">
    <cfRule type="expression" dxfId="330" priority="377">
      <formula>$AL$151=2</formula>
    </cfRule>
  </conditionalFormatting>
  <conditionalFormatting sqref="H152 K152 M152">
    <cfRule type="expression" dxfId="329" priority="375">
      <formula>$AL$152=2</formula>
    </cfRule>
  </conditionalFormatting>
  <conditionalFormatting sqref="H153 K153 M153">
    <cfRule type="expression" dxfId="328" priority="373">
      <formula>$AL$153=2</formula>
    </cfRule>
  </conditionalFormatting>
  <conditionalFormatting sqref="H154 K154 M154">
    <cfRule type="expression" dxfId="327" priority="371">
      <formula>$AL$154=2</formula>
    </cfRule>
  </conditionalFormatting>
  <conditionalFormatting sqref="H155 K155 M155">
    <cfRule type="expression" dxfId="326" priority="369">
      <formula>$AL$155=2</formula>
    </cfRule>
  </conditionalFormatting>
  <conditionalFormatting sqref="H156 K156 M156">
    <cfRule type="expression" dxfId="325" priority="367">
      <formula>$AL$156=2</formula>
    </cfRule>
  </conditionalFormatting>
  <conditionalFormatting sqref="H147:J147">
    <cfRule type="expression" priority="207" stopIfTrue="1">
      <formula>$AN$147=2</formula>
    </cfRule>
  </conditionalFormatting>
  <conditionalFormatting sqref="I116">
    <cfRule type="cellIs" priority="52" stopIfTrue="1" operator="greaterThan">
      <formula>0</formula>
    </cfRule>
    <cfRule type="expression" dxfId="324" priority="54">
      <formula>$AL$75=2</formula>
    </cfRule>
    <cfRule type="expression" priority="53" stopIfTrue="1">
      <formula>$AM$116=2</formula>
    </cfRule>
  </conditionalFormatting>
  <conditionalFormatting sqref="I118">
    <cfRule type="expression" priority="56" stopIfTrue="1">
      <formula>$AM$118=2</formula>
    </cfRule>
    <cfRule type="cellIs" priority="55" stopIfTrue="1" operator="greaterThan">
      <formula>0</formula>
    </cfRule>
    <cfRule type="expression" dxfId="323" priority="57">
      <formula>$AL$75=2</formula>
    </cfRule>
  </conditionalFormatting>
  <conditionalFormatting sqref="J20">
    <cfRule type="expression" dxfId="322" priority="449">
      <formula>ISBLANK(J20)</formula>
    </cfRule>
  </conditionalFormatting>
  <conditionalFormatting sqref="J22:J26">
    <cfRule type="expression" dxfId="321" priority="447">
      <formula>ISBLANK(J22)</formula>
    </cfRule>
  </conditionalFormatting>
  <conditionalFormatting sqref="J27 D58 AE58:AE59 H157 K157 D160 AE160:AE161">
    <cfRule type="cellIs" dxfId="320" priority="437" operator="equal">
      <formula>0</formula>
    </cfRule>
  </conditionalFormatting>
  <conditionalFormatting sqref="J62 P62">
    <cfRule type="expression" priority="309" stopIfTrue="1">
      <formula>$AL$62=2</formula>
    </cfRule>
    <cfRule type="expression" dxfId="319" priority="310">
      <formula>$AL$62=1</formula>
    </cfRule>
  </conditionalFormatting>
  <conditionalFormatting sqref="J64 M64 P64 S64">
    <cfRule type="expression" priority="307" stopIfTrue="1">
      <formula>$AL$64=2</formula>
    </cfRule>
    <cfRule type="expression" dxfId="318" priority="308">
      <formula>$AL$64=1</formula>
    </cfRule>
  </conditionalFormatting>
  <conditionalFormatting sqref="J71">
    <cfRule type="expression" dxfId="317" priority="35">
      <formula>$AL$71=2</formula>
    </cfRule>
    <cfRule type="expression" priority="1799" stopIfTrue="1">
      <formula>$AL$72=2</formula>
    </cfRule>
    <cfRule type="cellIs" priority="1800" stopIfTrue="1" operator="greaterThan">
      <formula>0</formula>
    </cfRule>
    <cfRule type="expression" dxfId="316" priority="1801">
      <formula>$AL$68=2</formula>
    </cfRule>
  </conditionalFormatting>
  <conditionalFormatting sqref="J73">
    <cfRule type="expression" dxfId="315" priority="34">
      <formula>$AL$73=2</formula>
    </cfRule>
    <cfRule type="cellIs" priority="1872" stopIfTrue="1" operator="greaterThan">
      <formula>0</formula>
    </cfRule>
    <cfRule type="expression" priority="1873" stopIfTrue="1">
      <formula>$AM$116=2</formula>
    </cfRule>
    <cfRule type="expression" dxfId="314" priority="1874">
      <formula>$AL$68=2</formula>
    </cfRule>
  </conditionalFormatting>
  <conditionalFormatting sqref="J68:M69 AG68:AI69">
    <cfRule type="expression" dxfId="313" priority="296">
      <formula>$AL$68=2</formula>
    </cfRule>
  </conditionalFormatting>
  <conditionalFormatting sqref="K55 N55">
    <cfRule type="expression" dxfId="312" priority="175">
      <formula>$AL55=1</formula>
    </cfRule>
    <cfRule type="expression" priority="174">
      <formula>$AL55=2</formula>
    </cfRule>
  </conditionalFormatting>
  <conditionalFormatting sqref="K55">
    <cfRule type="expression" dxfId="311" priority="171">
      <formula>$AM$55=2</formula>
    </cfRule>
  </conditionalFormatting>
  <conditionalFormatting sqref="K75 O75 Y77">
    <cfRule type="cellIs" priority="269" stopIfTrue="1" operator="greaterThan">
      <formula>0</formula>
    </cfRule>
    <cfRule type="expression" priority="270" stopIfTrue="1">
      <formula>$AM$75=2</formula>
    </cfRule>
    <cfRule type="expression" dxfId="310" priority="273">
      <formula>$AL$75=2</formula>
    </cfRule>
  </conditionalFormatting>
  <conditionalFormatting sqref="K79 S79 Z79 AG79:AI79 R86:T90 W86:Y90 M93:O94 R93:T94 W93:Y94 AB93:AD94 W95">
    <cfRule type="expression" dxfId="309" priority="282">
      <formula>$AL$75=2</formula>
    </cfRule>
    <cfRule type="cellIs" priority="281" stopIfTrue="1" operator="greaterThan">
      <formula>0</formula>
    </cfRule>
  </conditionalFormatting>
  <conditionalFormatting sqref="K101 N101">
    <cfRule type="expression" priority="68" stopIfTrue="1">
      <formula>$AL101=2</formula>
    </cfRule>
    <cfRule type="expression" dxfId="308" priority="69">
      <formula>$AM99=2</formula>
    </cfRule>
  </conditionalFormatting>
  <conditionalFormatting sqref="K105 N105">
    <cfRule type="expression" dxfId="307" priority="65">
      <formula>$AM103=2</formula>
    </cfRule>
    <cfRule type="expression" priority="64" stopIfTrue="1">
      <formula>$AL105=2</formula>
    </cfRule>
  </conditionalFormatting>
  <conditionalFormatting sqref="K109 N109">
    <cfRule type="expression" dxfId="306" priority="61">
      <formula>$AM107=2</formula>
    </cfRule>
    <cfRule type="expression" priority="60" stopIfTrue="1">
      <formula>$AL109=2</formula>
    </cfRule>
  </conditionalFormatting>
  <conditionalFormatting sqref="K127 N127 S127 U127 AE127">
    <cfRule type="cellIs" dxfId="305" priority="467" operator="greaterThan">
      <formula>0</formula>
    </cfRule>
    <cfRule type="expression" dxfId="304" priority="468">
      <formula>$AL$127=2</formula>
    </cfRule>
  </conditionalFormatting>
  <conditionalFormatting sqref="K129 U129">
    <cfRule type="cellIs" dxfId="303" priority="464" operator="greaterThan">
      <formula>0</formula>
    </cfRule>
    <cfRule type="expression" dxfId="302" priority="465">
      <formula>$AL$129=2</formula>
    </cfRule>
  </conditionalFormatting>
  <conditionalFormatting sqref="K138 O138">
    <cfRule type="expression" dxfId="301" priority="237">
      <formula>$AO$138=1</formula>
    </cfRule>
    <cfRule type="cellIs" priority="236" stopIfTrue="1" operator="greaterThan">
      <formula>0</formula>
    </cfRule>
  </conditionalFormatting>
  <conditionalFormatting sqref="K99:M99 K103:M103 K107:M107">
    <cfRule type="expression" dxfId="300" priority="73">
      <formula>$AM99=2</formula>
    </cfRule>
    <cfRule type="cellIs" priority="72" stopIfTrue="1" operator="greaterThan">
      <formula>0</formula>
    </cfRule>
  </conditionalFormatting>
  <conditionalFormatting sqref="K130:M136 U130:W136">
    <cfRule type="cellIs" priority="210" stopIfTrue="1" operator="greaterThan">
      <formula>0</formula>
    </cfRule>
  </conditionalFormatting>
  <conditionalFormatting sqref="K131:M131 U131:W131">
    <cfRule type="expression" dxfId="299" priority="221">
      <formula>$AL$131=2</formula>
    </cfRule>
  </conditionalFormatting>
  <conditionalFormatting sqref="K132:M132 U132:W132">
    <cfRule type="expression" dxfId="298" priority="219">
      <formula>$AL$132=2</formula>
    </cfRule>
  </conditionalFormatting>
  <conditionalFormatting sqref="K133:M133 U133:W133">
    <cfRule type="expression" dxfId="297" priority="217">
      <formula>$AL$133=2</formula>
    </cfRule>
  </conditionalFormatting>
  <conditionalFormatting sqref="K134:M134 U134:W134">
    <cfRule type="expression" dxfId="296" priority="215">
      <formula>$AL$134=2</formula>
    </cfRule>
  </conditionalFormatting>
  <conditionalFormatting sqref="K135:M135 U135:W135">
    <cfRule type="expression" dxfId="295" priority="213">
      <formula>$AL$135=2</formula>
    </cfRule>
  </conditionalFormatting>
  <conditionalFormatting sqref="K136:M136 U136:W136">
    <cfRule type="expression" dxfId="294" priority="211">
      <formula>$AL$136=2</formula>
    </cfRule>
  </conditionalFormatting>
  <conditionalFormatting sqref="L32:L40">
    <cfRule type="cellIs" dxfId="293" priority="341" stopIfTrue="1" operator="greaterThan">
      <formula>0</formula>
    </cfRule>
    <cfRule type="expression" dxfId="292" priority="430">
      <formula>$L$30=2</formula>
    </cfRule>
  </conditionalFormatting>
  <conditionalFormatting sqref="L45:L53">
    <cfRule type="cellIs" dxfId="291" priority="419" operator="greaterThan">
      <formula>0</formula>
    </cfRule>
    <cfRule type="expression" dxfId="290" priority="420">
      <formula>$L$43=2</formula>
    </cfRule>
  </conditionalFormatting>
  <conditionalFormatting sqref="L237">
    <cfRule type="expression" dxfId="289" priority="16">
      <formula>$AM237=2</formula>
    </cfRule>
  </conditionalFormatting>
  <conditionalFormatting sqref="L31:N31">
    <cfRule type="cellIs" priority="228" operator="greaterThan">
      <formula>0</formula>
    </cfRule>
    <cfRule type="expression" dxfId="288" priority="229">
      <formula>ISBLANK($L$31)</formula>
    </cfRule>
  </conditionalFormatting>
  <conditionalFormatting sqref="L44:N44">
    <cfRule type="expression" dxfId="287" priority="227">
      <formula>ISBLANK($L$44)</formula>
    </cfRule>
    <cfRule type="cellIs" priority="226" operator="greaterThan">
      <formula>0</formula>
    </cfRule>
  </conditionalFormatting>
  <conditionalFormatting sqref="L237:T237">
    <cfRule type="cellIs" priority="13" stopIfTrue="1" operator="greaterThan">
      <formula>0</formula>
    </cfRule>
  </conditionalFormatting>
  <conditionalFormatting sqref="M86:O90">
    <cfRule type="cellIs" priority="279" stopIfTrue="1" operator="greaterThan">
      <formula>0</formula>
    </cfRule>
    <cfRule type="expression" dxfId="286" priority="280">
      <formula>$AL$75=2</formula>
    </cfRule>
  </conditionalFormatting>
  <conditionalFormatting sqref="M164:O169">
    <cfRule type="cellIs" dxfId="285" priority="205" operator="equal">
      <formula>0</formula>
    </cfRule>
  </conditionalFormatting>
  <conditionalFormatting sqref="M147:P147">
    <cfRule type="expression" priority="206" stopIfTrue="1">
      <formula>$AO$147=2</formula>
    </cfRule>
  </conditionalFormatting>
  <conditionalFormatting sqref="N116 T116 Y116 N118 T118">
    <cfRule type="cellIs" priority="46" stopIfTrue="1" operator="greaterThan">
      <formula>0</formula>
    </cfRule>
  </conditionalFormatting>
  <conditionalFormatting sqref="N116 T116 Y116">
    <cfRule type="expression" priority="50" stopIfTrue="1">
      <formula>$AL$116=2</formula>
    </cfRule>
    <cfRule type="expression" dxfId="284" priority="51">
      <formula>$AL$75=2</formula>
    </cfRule>
  </conditionalFormatting>
  <conditionalFormatting sqref="N118 T118 AD118">
    <cfRule type="expression" priority="47" stopIfTrue="1">
      <formula>$AL$118=2</formula>
    </cfRule>
  </conditionalFormatting>
  <conditionalFormatting sqref="O97">
    <cfRule type="cellIs" priority="74" stopIfTrue="1" operator="greaterThan">
      <formula>0</formula>
    </cfRule>
    <cfRule type="expression" dxfId="283" priority="75">
      <formula>$AL$75=2</formula>
    </cfRule>
  </conditionalFormatting>
  <conditionalFormatting sqref="O99:Q99 T99:V99 Y99:AA99 AD99:AF99 O103:Q103 T103:V103 Y103:AA103 AD103:AF103 O107:Q107 T107:V107 Y107:AA107 AD107:AF107">
    <cfRule type="expression" dxfId="282" priority="71">
      <formula>$AN99=2</formula>
    </cfRule>
    <cfRule type="cellIs" priority="70" stopIfTrue="1" operator="greaterThan">
      <formula>0</formula>
    </cfRule>
  </conditionalFormatting>
  <conditionalFormatting sqref="O143:R143 W143:Z143">
    <cfRule type="expression" dxfId="281" priority="79">
      <formula>ISBLANK(O143)</formula>
    </cfRule>
  </conditionalFormatting>
  <conditionalFormatting sqref="P29 S29 V29 Y29">
    <cfRule type="expression" priority="178" stopIfTrue="1">
      <formula>$AL29=2</formula>
    </cfRule>
    <cfRule type="expression" dxfId="280" priority="179">
      <formula>$AL29=1</formula>
    </cfRule>
  </conditionalFormatting>
  <conditionalFormatting sqref="P42 S42 V42 Y42">
    <cfRule type="expression" priority="176" stopIfTrue="1">
      <formula>$AL42=2</formula>
    </cfRule>
    <cfRule type="expression" dxfId="279" priority="177">
      <formula>$AL42=1</formula>
    </cfRule>
  </conditionalFormatting>
  <conditionalFormatting sqref="P45:P53">
    <cfRule type="cellIs" dxfId="278" priority="1078" operator="greaterThan">
      <formula>0</formula>
    </cfRule>
    <cfRule type="expression" dxfId="277" priority="1079">
      <formula>$P$43=2</formula>
    </cfRule>
  </conditionalFormatting>
  <conditionalFormatting sqref="P81">
    <cfRule type="cellIs" priority="261" stopIfTrue="1" operator="greaterThan">
      <formula>0</formula>
    </cfRule>
    <cfRule type="expression" dxfId="276" priority="262">
      <formula>$AM$81=2</formula>
    </cfRule>
  </conditionalFormatting>
  <conditionalFormatting sqref="P83">
    <cfRule type="cellIs" priority="259" stopIfTrue="1" operator="greaterThan">
      <formula>0</formula>
    </cfRule>
    <cfRule type="expression" dxfId="275" priority="260">
      <formula>$AM$83=2</formula>
    </cfRule>
  </conditionalFormatting>
  <conditionalFormatting sqref="P193">
    <cfRule type="expression" dxfId="274" priority="185">
      <formula>ISBLANK(P193)</formula>
    </cfRule>
  </conditionalFormatting>
  <conditionalFormatting sqref="P31:R40">
    <cfRule type="expression" dxfId="273" priority="327">
      <formula>$P$30=2</formula>
    </cfRule>
    <cfRule type="cellIs" priority="326" stopIfTrue="1" operator="greaterThan">
      <formula>0</formula>
    </cfRule>
  </conditionalFormatting>
  <conditionalFormatting sqref="Q73 Z73 AG73">
    <cfRule type="cellIs" priority="36" stopIfTrue="1" operator="greaterThan">
      <formula>0</formula>
    </cfRule>
    <cfRule type="expression" dxfId="272" priority="1876">
      <formula>$AL$68=2</formula>
    </cfRule>
    <cfRule type="expression" priority="1875" stopIfTrue="1">
      <formula>$AL$73=2</formula>
    </cfRule>
  </conditionalFormatting>
  <conditionalFormatting sqref="Q164:S169">
    <cfRule type="expression" dxfId="271" priority="82">
      <formula>ISBLANK($Q164)</formula>
    </cfRule>
  </conditionalFormatting>
  <conditionalFormatting sqref="S33:S34 S35:T40">
    <cfRule type="cellIs" dxfId="270" priority="337" operator="greaterThan">
      <formula>0</formula>
    </cfRule>
  </conditionalFormatting>
  <conditionalFormatting sqref="S33:S40">
    <cfRule type="expression" dxfId="269" priority="427">
      <formula>$R$30=2</formula>
    </cfRule>
  </conditionalFormatting>
  <conditionalFormatting sqref="S157">
    <cfRule type="cellIs" dxfId="268" priority="1151" operator="lessThan">
      <formula>$H157</formula>
    </cfRule>
    <cfRule type="expression" dxfId="267" priority="198">
      <formula>ISBLANK(S157)</formula>
    </cfRule>
  </conditionalFormatting>
  <conditionalFormatting sqref="S68:U69">
    <cfRule type="expression" dxfId="266" priority="288">
      <formula>$AL$68=2</formula>
    </cfRule>
    <cfRule type="cellIs" priority="287" stopIfTrue="1" operator="greaterThan">
      <formula>0</formula>
    </cfRule>
  </conditionalFormatting>
  <conditionalFormatting sqref="S69:U69">
    <cfRule type="expression" priority="283" stopIfTrue="1">
      <formula>$AM$69=2</formula>
    </cfRule>
  </conditionalFormatting>
  <conditionalFormatting sqref="S157:U157">
    <cfRule type="expression" dxfId="265" priority="1152">
      <formula>$AN$157=2</formula>
    </cfRule>
  </conditionalFormatting>
  <conditionalFormatting sqref="T32:T34">
    <cfRule type="cellIs" dxfId="264" priority="1144" operator="greaterThan">
      <formula>0</formula>
    </cfRule>
  </conditionalFormatting>
  <conditionalFormatting sqref="T32:T40">
    <cfRule type="expression" dxfId="263" priority="1145">
      <formula>$T$30=2</formula>
    </cfRule>
  </conditionalFormatting>
  <conditionalFormatting sqref="T45:T53">
    <cfRule type="expression" dxfId="262" priority="1123">
      <formula>$T$43=2</formula>
    </cfRule>
    <cfRule type="cellIs" dxfId="261" priority="1122" operator="greaterThan">
      <formula>0</formula>
    </cfRule>
  </conditionalFormatting>
  <conditionalFormatting sqref="T75">
    <cfRule type="cellIs" priority="195" stopIfTrue="1" operator="greaterThan">
      <formula>0</formula>
    </cfRule>
    <cfRule type="expression" priority="196" stopIfTrue="1">
      <formula>$AM$75=2</formula>
    </cfRule>
    <cfRule type="expression" dxfId="260" priority="197">
      <formula>$AL$75=2</formula>
    </cfRule>
  </conditionalFormatting>
  <conditionalFormatting sqref="T101:V101 Y101:AA101">
    <cfRule type="expression" dxfId="259" priority="67">
      <formula>$AM101=2</formula>
    </cfRule>
    <cfRule type="cellIs" priority="66" stopIfTrue="1" operator="greaterThan">
      <formula>0</formula>
    </cfRule>
  </conditionalFormatting>
  <conditionalFormatting sqref="T105:V105 Y105:AA105">
    <cfRule type="expression" dxfId="258" priority="63">
      <formula>$AM105=2</formula>
    </cfRule>
    <cfRule type="cellIs" priority="62" stopIfTrue="1" operator="greaterThan">
      <formula>0</formula>
    </cfRule>
  </conditionalFormatting>
  <conditionalFormatting sqref="T109:V109 Y109:AA109">
    <cfRule type="expression" dxfId="257" priority="59">
      <formula>$AM109=2</formula>
    </cfRule>
    <cfRule type="cellIs" priority="58" stopIfTrue="1" operator="greaterThan">
      <formula>0</formula>
    </cfRule>
  </conditionalFormatting>
  <conditionalFormatting sqref="U164:U169 Y164:Y169 AC164:AC169">
    <cfRule type="expression" dxfId="256" priority="84" stopIfTrue="1">
      <formula>ISBLANK(U164)</formula>
    </cfRule>
  </conditionalFormatting>
  <conditionalFormatting sqref="W23 W26:W27">
    <cfRule type="cellIs" dxfId="255" priority="436" operator="equal">
      <formula>0</formula>
    </cfRule>
  </conditionalFormatting>
  <conditionalFormatting sqref="W55 Z55">
    <cfRule type="expression" priority="172">
      <formula>$AN$55=2</formula>
    </cfRule>
    <cfRule type="expression" dxfId="254" priority="173">
      <formula>$AN$55=1</formula>
    </cfRule>
  </conditionalFormatting>
  <conditionalFormatting sqref="W55">
    <cfRule type="expression" dxfId="253" priority="170">
      <formula>$AO$55=2</formula>
    </cfRule>
  </conditionalFormatting>
  <conditionalFormatting sqref="W96:Y96">
    <cfRule type="expression" priority="245" stopIfTrue="1">
      <formula>$AL$75=1</formula>
    </cfRule>
    <cfRule type="cellIs" dxfId="252" priority="246" operator="equal">
      <formula>0</formula>
    </cfRule>
  </conditionalFormatting>
  <conditionalFormatting sqref="W23:Z23 W26:Z27">
    <cfRule type="expression" priority="204" stopIfTrue="1">
      <formula>$AL$23=1</formula>
    </cfRule>
  </conditionalFormatting>
  <conditionalFormatting sqref="X32:X40">
    <cfRule type="expression" dxfId="251" priority="1147">
      <formula>$X$30=2</formula>
    </cfRule>
    <cfRule type="cellIs" dxfId="250" priority="1146" operator="greaterThan">
      <formula>0</formula>
    </cfRule>
  </conditionalFormatting>
  <conditionalFormatting sqref="X45:X53">
    <cfRule type="expression" dxfId="249" priority="1133">
      <formula>$X$43=2</formula>
    </cfRule>
    <cfRule type="cellIs" dxfId="248" priority="1132" operator="greaterThan">
      <formula>0</formula>
    </cfRule>
  </conditionalFormatting>
  <conditionalFormatting sqref="X147 AC147">
    <cfRule type="expression" dxfId="247" priority="365">
      <formula>$AM$147=2</formula>
    </cfRule>
  </conditionalFormatting>
  <conditionalFormatting sqref="X147:X148 AC147:AC148">
    <cfRule type="cellIs" priority="362" stopIfTrue="1" operator="greaterThan">
      <formula>0</formula>
    </cfRule>
  </conditionalFormatting>
  <conditionalFormatting sqref="X148 AC148">
    <cfRule type="expression" dxfId="246" priority="363">
      <formula>$AM$148=2</formula>
    </cfRule>
  </conditionalFormatting>
  <conditionalFormatting sqref="X149 AC149">
    <cfRule type="cellIs" priority="360" stopIfTrue="1" operator="greaterThan">
      <formula>1</formula>
    </cfRule>
    <cfRule type="expression" dxfId="245" priority="361">
      <formula>$AM$149=2</formula>
    </cfRule>
  </conditionalFormatting>
  <conditionalFormatting sqref="X150 AC150">
    <cfRule type="expression" dxfId="244" priority="359">
      <formula>$AM$150=2</formula>
    </cfRule>
  </conditionalFormatting>
  <conditionalFormatting sqref="X150:X155 AC150:AC155">
    <cfRule type="cellIs" priority="348" stopIfTrue="1" operator="greaterThan">
      <formula>0</formula>
    </cfRule>
  </conditionalFormatting>
  <conditionalFormatting sqref="X151 AC151">
    <cfRule type="expression" dxfId="243" priority="357">
      <formula>$AM$151=2</formula>
    </cfRule>
  </conditionalFormatting>
  <conditionalFormatting sqref="X152 AC152">
    <cfRule type="expression" dxfId="242" priority="355">
      <formula>$AM$152=2</formula>
    </cfRule>
  </conditionalFormatting>
  <conditionalFormatting sqref="X153 AC153">
    <cfRule type="expression" dxfId="241" priority="353">
      <formula>$AM$153=2</formula>
    </cfRule>
  </conditionalFormatting>
  <conditionalFormatting sqref="X154 AC154">
    <cfRule type="expression" dxfId="240" priority="351">
      <formula>$AM$154=2</formula>
    </cfRule>
  </conditionalFormatting>
  <conditionalFormatting sqref="X155 AC155">
    <cfRule type="expression" dxfId="239" priority="349">
      <formula>$AM$155=2</formula>
    </cfRule>
  </conditionalFormatting>
  <conditionalFormatting sqref="X156 AC156">
    <cfRule type="cellIs" priority="346" stopIfTrue="1" operator="notEqual">
      <formula>0</formula>
    </cfRule>
    <cfRule type="expression" dxfId="238" priority="347">
      <formula>$AM$156=2</formula>
    </cfRule>
  </conditionalFormatting>
  <conditionalFormatting sqref="X193">
    <cfRule type="expression" dxfId="237" priority="186">
      <formula>ISBLANK(X193)</formula>
    </cfRule>
  </conditionalFormatting>
  <conditionalFormatting sqref="Y75">
    <cfRule type="expression" dxfId="236" priority="194">
      <formula>$AL$75=2</formula>
    </cfRule>
    <cfRule type="expression" priority="193" stopIfTrue="1">
      <formula>$AM$75=2</formula>
    </cfRule>
    <cfRule type="cellIs" priority="192" stopIfTrue="1" operator="greaterThan">
      <formula>0</formula>
    </cfRule>
  </conditionalFormatting>
  <conditionalFormatting sqref="Y164:AA169">
    <cfRule type="expression" priority="85" stopIfTrue="1">
      <formula>$AL$161=1</formula>
    </cfRule>
  </conditionalFormatting>
  <conditionalFormatting sqref="Y168:AA168">
    <cfRule type="expression" dxfId="235" priority="433">
      <formula>$AL$168&lt;1</formula>
    </cfRule>
  </conditionalFormatting>
  <conditionalFormatting sqref="Y169:AA169">
    <cfRule type="expression" dxfId="234" priority="86">
      <formula>$AL$169&lt;1</formula>
    </cfRule>
  </conditionalFormatting>
  <conditionalFormatting sqref="Z71 Q71:Q72">
    <cfRule type="expression" dxfId="233" priority="1160">
      <formula>$AL$68=2</formula>
    </cfRule>
    <cfRule type="cellIs" priority="1159" stopIfTrue="1" operator="greaterThan">
      <formula>0</formula>
    </cfRule>
    <cfRule type="expression" priority="1158" stopIfTrue="1">
      <formula>$AM$71=2</formula>
    </cfRule>
  </conditionalFormatting>
  <conditionalFormatting sqref="Z127">
    <cfRule type="expression" dxfId="232" priority="181">
      <formula>$AL$127=2</formula>
    </cfRule>
    <cfRule type="cellIs" dxfId="231" priority="180" operator="greaterThan">
      <formula>0</formula>
    </cfRule>
  </conditionalFormatting>
  <conditionalFormatting sqref="Z68:AB69">
    <cfRule type="expression" dxfId="230" priority="286">
      <formula>$AL$68=2</formula>
    </cfRule>
    <cfRule type="cellIs" priority="285" stopIfTrue="1" operator="greaterThan">
      <formula>0</formula>
    </cfRule>
  </conditionalFormatting>
  <conditionalFormatting sqref="Z69:AB69 AG69:AI69">
    <cfRule type="expression" priority="284" stopIfTrue="1">
      <formula>$AL$69=2</formula>
    </cfRule>
  </conditionalFormatting>
  <conditionalFormatting sqref="AA21">
    <cfRule type="expression" dxfId="229" priority="448">
      <formula>ISBLANK(AA21)</formula>
    </cfRule>
  </conditionalFormatting>
  <conditionalFormatting sqref="AB32:AB40">
    <cfRule type="cellIs" dxfId="228" priority="421" operator="greaterThan">
      <formula>0</formula>
    </cfRule>
    <cfRule type="expression" dxfId="227" priority="422">
      <formula>$AB$30=2</formula>
    </cfRule>
  </conditionalFormatting>
  <conditionalFormatting sqref="AB45:AB53">
    <cfRule type="cellIs" dxfId="226" priority="1142" operator="greaterThan">
      <formula>0</formula>
    </cfRule>
    <cfRule type="expression" dxfId="225" priority="1143">
      <formula>$AB$43=2</formula>
    </cfRule>
  </conditionalFormatting>
  <conditionalFormatting sqref="AC77">
    <cfRule type="expression" dxfId="224" priority="1675">
      <formula>$AN$77=2</formula>
    </cfRule>
    <cfRule type="cellIs" priority="1674" stopIfTrue="1" operator="greaterThan">
      <formula>0</formula>
    </cfRule>
  </conditionalFormatting>
  <conditionalFormatting sqref="AC164:AC169">
    <cfRule type="cellIs" dxfId="223" priority="1269" operator="greaterThan">
      <formula>$AM$172</formula>
    </cfRule>
  </conditionalFormatting>
  <conditionalFormatting sqref="AD118 N118 T118">
    <cfRule type="expression" dxfId="222" priority="49">
      <formula>$AL$75=2</formula>
    </cfRule>
  </conditionalFormatting>
  <conditionalFormatting sqref="AD118">
    <cfRule type="cellIs" priority="48" stopIfTrue="1" operator="greaterThan">
      <formula>0</formula>
    </cfRule>
  </conditionalFormatting>
  <conditionalFormatting sqref="AD197">
    <cfRule type="expression" dxfId="221" priority="188">
      <formula>ISBLANK(AD197)</formula>
    </cfRule>
  </conditionalFormatting>
  <conditionalFormatting sqref="AF66 AI66">
    <cfRule type="expression" dxfId="220" priority="1677">
      <formula>$AM$66=1</formula>
    </cfRule>
    <cfRule type="expression" priority="1676" stopIfTrue="1">
      <formula>$AM$66=2</formula>
    </cfRule>
  </conditionalFormatting>
  <conditionalFormatting sqref="AF121 AI121">
    <cfRule type="expression" dxfId="219" priority="345">
      <formula>$AM$121=1</formula>
    </cfRule>
  </conditionalFormatting>
  <conditionalFormatting sqref="AF129 AI129">
    <cfRule type="expression" priority="30" stopIfTrue="1">
      <formula>$AL$75=2</formula>
    </cfRule>
  </conditionalFormatting>
  <conditionalFormatting sqref="AF132 AI132">
    <cfRule type="expression" dxfId="218" priority="33">
      <formula>$AM$132=1</formula>
    </cfRule>
    <cfRule type="expression" priority="29" stopIfTrue="1">
      <formula>$AL$75=2</formula>
    </cfRule>
  </conditionalFormatting>
  <conditionalFormatting sqref="AF134 AI134">
    <cfRule type="expression" dxfId="217" priority="31">
      <formula>$AN$132=2</formula>
    </cfRule>
  </conditionalFormatting>
  <conditionalFormatting sqref="AF134">
    <cfRule type="expression" priority="25" stopIfTrue="1">
      <formula>$AN$134=3</formula>
    </cfRule>
  </conditionalFormatting>
  <conditionalFormatting sqref="AF138 AI138">
    <cfRule type="expression" dxfId="216" priority="344">
      <formula>$AL$138=1</formula>
    </cfRule>
  </conditionalFormatting>
  <conditionalFormatting sqref="AF219 AI219">
    <cfRule type="expression" dxfId="215" priority="8">
      <formula>$AM219=2</formula>
    </cfRule>
    <cfRule type="expression" dxfId="214" priority="5">
      <formula>$AQ219=4</formula>
    </cfRule>
  </conditionalFormatting>
  <conditionalFormatting sqref="AF221 AI221 AF223 AI223 AF225 AI225 AF227 AI227 AF229 AI229 AF231 AI231 AF233 AI233 AF235 AI235 AF237 AI237">
    <cfRule type="expression" dxfId="213" priority="4">
      <formula>$AM221=2</formula>
    </cfRule>
    <cfRule type="expression" dxfId="212" priority="1">
      <formula>$AQ221=4</formula>
    </cfRule>
  </conditionalFormatting>
  <conditionalFormatting sqref="AF35:AH40">
    <cfRule type="expression" dxfId="211" priority="81">
      <formula>ISBLANK($AF35)</formula>
    </cfRule>
  </conditionalFormatting>
  <conditionalFormatting sqref="AF48:AH53">
    <cfRule type="expression" dxfId="210" priority="80">
      <formula>ISBLANK($AF48)</formula>
    </cfRule>
  </conditionalFormatting>
  <conditionalFormatting sqref="AF64:AH64 L66:N66">
    <cfRule type="expression" dxfId="209" priority="306">
      <formula>ISBLANK(L64)</formula>
    </cfRule>
  </conditionalFormatting>
  <conditionalFormatting sqref="AG164:AG169">
    <cfRule type="expression" dxfId="208" priority="24">
      <formula>ISBLANK(AG164)</formula>
    </cfRule>
  </conditionalFormatting>
  <conditionalFormatting sqref="AG68:AI69 J68:M69">
    <cfRule type="cellIs" priority="295" stopIfTrue="1" operator="greaterThan">
      <formula>0</formula>
    </cfRule>
  </conditionalFormatting>
  <conditionalFormatting sqref="AG164:AI169">
    <cfRule type="expression" dxfId="207" priority="1153">
      <formula>$AP164=1</formula>
    </cfRule>
    <cfRule type="expression" dxfId="206" priority="88">
      <formula>$AO164=1</formula>
    </cfRule>
    <cfRule type="expression" dxfId="205" priority="87" stopIfTrue="1">
      <formula>$AN164=1</formula>
    </cfRule>
  </conditionalFormatting>
  <conditionalFormatting sqref="AI129 AF129">
    <cfRule type="expression" dxfId="204" priority="333">
      <formula>$AM$129=1</formula>
    </cfRule>
  </conditionalFormatting>
  <conditionalFormatting sqref="AI129">
    <cfRule type="expression" dxfId="203" priority="233" stopIfTrue="1">
      <formula>$AN$129=2</formula>
    </cfRule>
  </conditionalFormatting>
  <conditionalFormatting sqref="AI134 AF134">
    <cfRule type="expression" priority="28" stopIfTrue="1">
      <formula>$AN$134=2</formula>
    </cfRule>
  </conditionalFormatting>
  <conditionalFormatting sqref="AI134">
    <cfRule type="expression" dxfId="202" priority="26">
      <formula>$AN$134=3</formula>
    </cfRule>
  </conditionalFormatting>
  <conditionalFormatting sqref="AI219 AF219">
    <cfRule type="expression" priority="7" stopIfTrue="1">
      <formula>$AQ219=3</formula>
    </cfRule>
  </conditionalFormatting>
  <conditionalFormatting sqref="AI219">
    <cfRule type="expression" dxfId="201" priority="6">
      <formula>$AP219=2</formula>
    </cfRule>
  </conditionalFormatting>
  <conditionalFormatting sqref="AI221 AI223 AI225 AI227 AI229 AI231 AI233 AI235 AI237 AF221 AF223 AF225 AF227 AF229 AF231 AF233 AF235 AF237">
    <cfRule type="expression" priority="3" stopIfTrue="1">
      <formula>$AQ221=3</formula>
    </cfRule>
  </conditionalFormatting>
  <conditionalFormatting sqref="AI221 AI223 AI225 AI227 AI229 AI231 AI233 AI235 AI237">
    <cfRule type="expression" dxfId="200" priority="2">
      <formula>$AP221=2</formula>
    </cfRule>
  </conditionalFormatting>
  <dataValidations count="2">
    <dataValidation type="list" allowBlank="1" showInputMessage="1" showErrorMessage="1" sqref="S68:U68 P121:R121 F127:I127 F129:I136 O140:Q140" xr:uid="{2132A64C-F549-49EE-B00F-7C82B1EA9EDD}">
      <formula1>Shape</formula1>
    </dataValidation>
    <dataValidation type="list" allowBlank="1" showInputMessage="1" showErrorMessage="1" sqref="J68:M68 Q71:T71 F121:I121 F140:I140 N116 N118 Q73" xr:uid="{FEBCC3A8-EC37-41E3-A974-DC1AE946D1B3}">
      <formula1>Material</formula1>
    </dataValidation>
  </dataValidations>
  <pageMargins left="0.2" right="0.2" top="0.5" bottom="0.25" header="0.3" footer="0.3"/>
  <pageSetup orientation="portrait" r:id="rId1"/>
  <rowBreaks count="4" manualBreakCount="4">
    <brk id="57" max="16383" man="1"/>
    <brk id="111" max="16383" man="1"/>
    <brk id="159" max="16383" man="1"/>
    <brk id="202" max="16383" man="1"/>
  </rowBreaks>
  <colBreaks count="1" manualBreakCount="1">
    <brk id="42" max="1048575" man="1"/>
  </colBreaks>
  <drawing r:id="rId2"/>
  <legacyDrawing r:id="rId3"/>
  <legacyDrawingHF r:id="rId4"/>
  <extLst>
    <ext xmlns:x14="http://schemas.microsoft.com/office/spreadsheetml/2009/9/main" uri="{CCE6A557-97BC-4b89-ADB6-D9C93CAAB3DF}">
      <x14:dataValidations xmlns:xm="http://schemas.microsoft.com/office/excel/2006/main" count="2">
        <x14:dataValidation type="list" allowBlank="1" showInputMessage="1" showErrorMessage="1" xr:uid="{0A75D05C-E913-4A6F-B739-B4602DDB4488}">
          <x14:formula1>
            <xm:f>Tables!$E$2:$E$4</xm:f>
          </x14:formula1>
          <xm:sqref>C131:C136</xm:sqref>
        </x14:dataValidation>
        <x14:dataValidation type="list" allowBlank="1" showInputMessage="1" showErrorMessage="1" xr:uid="{5E02C0C2-0DD2-4D71-8FFC-B7382509F98F}">
          <x14:formula1>
            <xm:f>Tables!$E$2:$E$5</xm:f>
          </x14:formula1>
          <xm:sqref>C130:E130</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551FFD-A585-498B-A860-98CD59CA84A3}">
  <sheetPr codeName="Sheet7">
    <tabColor theme="7" tint="0.39997558519241921"/>
  </sheetPr>
  <dimension ref="A1:CN117"/>
  <sheetViews>
    <sheetView showGridLines="0" showRowColHeaders="0" showZeros="0" zoomScale="150" zoomScaleNormal="150" workbookViewId="0">
      <selection activeCell="E14" sqref="E14:Y14"/>
    </sheetView>
  </sheetViews>
  <sheetFormatPr defaultColWidth="0" defaultRowHeight="0" customHeight="1" zeroHeight="1" x14ac:dyDescent="0.3"/>
  <cols>
    <col min="1" max="1" width="1.77734375" style="40" customWidth="1"/>
    <col min="2" max="36" width="2.77734375" style="40" customWidth="1"/>
    <col min="37" max="37" width="1.77734375" style="40" customWidth="1"/>
    <col min="38" max="38" width="2.77734375" style="40" customWidth="1"/>
    <col min="39" max="43" width="5.77734375" style="24" hidden="1" customWidth="1"/>
    <col min="44" max="79" width="2.77734375" style="40" customWidth="1"/>
    <col min="80" max="92" width="2.77734375" style="40" hidden="1" customWidth="1"/>
    <col min="93" max="16384" width="8.88671875" style="40" hidden="1"/>
  </cols>
  <sheetData>
    <row r="1" spans="1:88" ht="15" customHeight="1" x14ac:dyDescent="0.3">
      <c r="G1" s="3"/>
      <c r="H1" s="3"/>
      <c r="I1" s="3"/>
      <c r="J1" s="3"/>
      <c r="K1" s="3"/>
      <c r="L1" s="3"/>
      <c r="M1" s="3"/>
      <c r="N1" s="208" t="s">
        <v>408</v>
      </c>
      <c r="O1" s="208"/>
      <c r="P1" s="208"/>
      <c r="Q1" s="208"/>
      <c r="R1" s="208"/>
      <c r="S1" s="208"/>
      <c r="T1" s="208"/>
      <c r="U1" s="208"/>
      <c r="V1" s="208"/>
      <c r="W1" s="208"/>
      <c r="X1" s="208"/>
      <c r="Y1" s="208"/>
      <c r="Z1" s="208"/>
      <c r="AA1" s="208"/>
      <c r="AB1" s="208"/>
      <c r="AC1" s="208"/>
      <c r="AD1" s="208"/>
      <c r="AE1" s="208"/>
      <c r="AF1" s="208"/>
      <c r="AG1" s="208"/>
      <c r="AH1" s="208"/>
      <c r="AI1" s="208"/>
      <c r="AJ1" s="208"/>
      <c r="AK1" s="208"/>
      <c r="BD1" s="208" t="str">
        <f>N1</f>
        <v>Form 2C.2 - Underground Detention
Design Form Attachment</v>
      </c>
      <c r="BE1" s="208"/>
      <c r="BF1" s="208"/>
      <c r="BG1" s="208"/>
      <c r="BH1" s="208"/>
      <c r="BI1" s="208"/>
      <c r="BJ1" s="208"/>
      <c r="BK1" s="208"/>
      <c r="BL1" s="208"/>
      <c r="BM1" s="208"/>
      <c r="BN1" s="208"/>
      <c r="BO1" s="208"/>
      <c r="BP1" s="208"/>
      <c r="BQ1" s="208"/>
      <c r="BR1" s="208"/>
      <c r="BS1" s="208"/>
      <c r="BT1" s="208"/>
      <c r="BU1" s="208"/>
      <c r="BV1" s="208"/>
      <c r="BW1" s="208"/>
      <c r="BX1" s="208"/>
      <c r="BY1" s="208"/>
      <c r="BZ1" s="208"/>
    </row>
    <row r="2" spans="1:88" ht="15" customHeight="1" x14ac:dyDescent="0.3">
      <c r="E2" s="3"/>
      <c r="F2" s="3"/>
      <c r="G2" s="3"/>
      <c r="H2" s="3"/>
      <c r="I2" s="3"/>
      <c r="J2" s="3"/>
      <c r="K2" s="3"/>
      <c r="L2" s="3"/>
      <c r="M2" s="3"/>
      <c r="N2" s="208"/>
      <c r="O2" s="208"/>
      <c r="P2" s="208"/>
      <c r="Q2" s="208"/>
      <c r="R2" s="208"/>
      <c r="S2" s="208"/>
      <c r="T2" s="208"/>
      <c r="U2" s="208"/>
      <c r="V2" s="208"/>
      <c r="W2" s="208"/>
      <c r="X2" s="208"/>
      <c r="Y2" s="208"/>
      <c r="Z2" s="208"/>
      <c r="AA2" s="208"/>
      <c r="AB2" s="208"/>
      <c r="AC2" s="208"/>
      <c r="AD2" s="208"/>
      <c r="AE2" s="208"/>
      <c r="AF2" s="208"/>
      <c r="AG2" s="208"/>
      <c r="AH2" s="208"/>
      <c r="AI2" s="208"/>
      <c r="AJ2" s="208"/>
      <c r="AK2" s="208"/>
      <c r="BD2" s="208"/>
      <c r="BE2" s="208"/>
      <c r="BF2" s="208"/>
      <c r="BG2" s="208"/>
      <c r="BH2" s="208"/>
      <c r="BI2" s="208"/>
      <c r="BJ2" s="208"/>
      <c r="BK2" s="208"/>
      <c r="BL2" s="208"/>
      <c r="BM2" s="208"/>
      <c r="BN2" s="208"/>
      <c r="BO2" s="208"/>
      <c r="BP2" s="208"/>
      <c r="BQ2" s="208"/>
      <c r="BR2" s="208"/>
      <c r="BS2" s="208"/>
      <c r="BT2" s="208"/>
      <c r="BU2" s="208"/>
      <c r="BV2" s="208"/>
      <c r="BW2" s="208"/>
      <c r="BX2" s="208"/>
      <c r="BY2" s="208"/>
      <c r="BZ2" s="208"/>
    </row>
    <row r="3" spans="1:88" ht="15" customHeight="1" x14ac:dyDescent="0.3">
      <c r="E3" s="3"/>
      <c r="F3" s="3"/>
      <c r="G3" s="3"/>
      <c r="H3" s="3"/>
      <c r="I3" s="3"/>
      <c r="J3" s="3"/>
      <c r="K3" s="3"/>
      <c r="L3" s="3"/>
      <c r="M3" s="3"/>
      <c r="N3" s="208"/>
      <c r="O3" s="208"/>
      <c r="P3" s="208"/>
      <c r="Q3" s="208"/>
      <c r="R3" s="208"/>
      <c r="S3" s="208"/>
      <c r="T3" s="208"/>
      <c r="U3" s="208"/>
      <c r="V3" s="208"/>
      <c r="W3" s="208"/>
      <c r="X3" s="208"/>
      <c r="Y3" s="208"/>
      <c r="Z3" s="208"/>
      <c r="AA3" s="208"/>
      <c r="AB3" s="208"/>
      <c r="AC3" s="208"/>
      <c r="AD3" s="208"/>
      <c r="AE3" s="208"/>
      <c r="AF3" s="208"/>
      <c r="AG3" s="208"/>
      <c r="AH3" s="208"/>
      <c r="AI3" s="208"/>
      <c r="AJ3" s="208"/>
      <c r="AK3" s="208"/>
      <c r="BD3" s="208"/>
      <c r="BE3" s="208"/>
      <c r="BF3" s="208"/>
      <c r="BG3" s="208"/>
      <c r="BH3" s="208"/>
      <c r="BI3" s="208"/>
      <c r="BJ3" s="208"/>
      <c r="BK3" s="208"/>
      <c r="BL3" s="208"/>
      <c r="BM3" s="208"/>
      <c r="BN3" s="208"/>
      <c r="BO3" s="208"/>
      <c r="BP3" s="208"/>
      <c r="BQ3" s="208"/>
      <c r="BR3" s="208"/>
      <c r="BS3" s="208"/>
      <c r="BT3" s="208"/>
      <c r="BU3" s="208"/>
      <c r="BV3" s="208"/>
      <c r="BW3" s="208"/>
      <c r="BX3" s="208"/>
      <c r="BY3" s="208"/>
      <c r="BZ3" s="208"/>
    </row>
    <row r="4" spans="1:88" ht="15" customHeight="1" x14ac:dyDescent="0.3">
      <c r="E4" s="3"/>
      <c r="F4" s="3"/>
      <c r="G4" s="3"/>
      <c r="H4" s="3"/>
      <c r="I4" s="3"/>
      <c r="J4" s="3"/>
      <c r="K4" s="3"/>
      <c r="L4" s="3"/>
      <c r="M4" s="3"/>
      <c r="N4" s="208"/>
      <c r="O4" s="208"/>
      <c r="P4" s="208"/>
      <c r="Q4" s="208"/>
      <c r="R4" s="208"/>
      <c r="S4" s="208"/>
      <c r="T4" s="208"/>
      <c r="U4" s="208"/>
      <c r="V4" s="208"/>
      <c r="W4" s="208"/>
      <c r="X4" s="208"/>
      <c r="Y4" s="208"/>
      <c r="Z4" s="208"/>
      <c r="AA4" s="208"/>
      <c r="AB4" s="208"/>
      <c r="AC4" s="208"/>
      <c r="AD4" s="208"/>
      <c r="AE4" s="208"/>
      <c r="AF4" s="208"/>
      <c r="AG4" s="208"/>
      <c r="AH4" s="208"/>
      <c r="AI4" s="208"/>
      <c r="AJ4" s="208"/>
      <c r="AK4" s="208"/>
      <c r="BD4" s="208"/>
      <c r="BE4" s="208"/>
      <c r="BF4" s="208"/>
      <c r="BG4" s="208"/>
      <c r="BH4" s="208"/>
      <c r="BI4" s="208"/>
      <c r="BJ4" s="208"/>
      <c r="BK4" s="208"/>
      <c r="BL4" s="208"/>
      <c r="BM4" s="208"/>
      <c r="BN4" s="208"/>
      <c r="BO4" s="208"/>
      <c r="BP4" s="208"/>
      <c r="BQ4" s="208"/>
      <c r="BR4" s="208"/>
      <c r="BS4" s="208"/>
      <c r="BT4" s="208"/>
      <c r="BU4" s="208"/>
      <c r="BV4" s="208"/>
      <c r="BW4" s="208"/>
      <c r="BX4" s="208"/>
      <c r="BY4" s="208"/>
      <c r="BZ4" s="208"/>
    </row>
    <row r="5" spans="1:88" ht="4.95" customHeight="1" x14ac:dyDescent="0.3">
      <c r="E5" s="3"/>
      <c r="F5" s="3"/>
      <c r="G5" s="3"/>
      <c r="H5" s="3"/>
      <c r="I5" s="3"/>
      <c r="J5" s="3"/>
      <c r="K5" s="3"/>
      <c r="L5" s="3"/>
      <c r="M5" s="3"/>
      <c r="N5" s="3"/>
      <c r="O5" s="3"/>
      <c r="P5" s="3"/>
      <c r="Q5" s="3"/>
      <c r="R5" s="3"/>
      <c r="S5" s="3"/>
      <c r="T5" s="3"/>
      <c r="U5" s="3"/>
      <c r="V5" s="3"/>
      <c r="W5" s="3"/>
      <c r="X5" s="3"/>
      <c r="Y5" s="3"/>
      <c r="Z5" s="3"/>
      <c r="AA5" s="3"/>
      <c r="AB5" s="27"/>
      <c r="AC5" s="27"/>
      <c r="AD5" s="27"/>
      <c r="AE5" s="27"/>
      <c r="AF5" s="27"/>
      <c r="AG5" s="27"/>
      <c r="AH5" s="27"/>
      <c r="AI5" s="27"/>
      <c r="AJ5" s="27"/>
    </row>
    <row r="6" spans="1:88" ht="15" customHeight="1" x14ac:dyDescent="0.3">
      <c r="A6" s="28"/>
      <c r="B6" s="29" t="s">
        <v>120</v>
      </c>
      <c r="C6" s="29"/>
      <c r="D6" s="29"/>
      <c r="E6" s="30"/>
      <c r="F6" s="30"/>
      <c r="G6" s="30"/>
      <c r="H6" s="30"/>
      <c r="I6" s="30"/>
      <c r="J6" s="30"/>
      <c r="K6" s="30"/>
      <c r="L6" s="30"/>
      <c r="M6" s="30"/>
      <c r="N6" s="30"/>
      <c r="O6" s="30"/>
      <c r="P6" s="30"/>
      <c r="Q6" s="30"/>
      <c r="R6" s="30"/>
      <c r="S6" s="30"/>
      <c r="T6" s="30"/>
      <c r="U6" s="30"/>
      <c r="V6" s="30"/>
      <c r="W6" s="30"/>
      <c r="X6" s="30"/>
      <c r="Y6" s="30"/>
      <c r="Z6" s="30"/>
      <c r="AA6" s="30"/>
      <c r="AB6" s="30"/>
      <c r="AC6" s="30"/>
      <c r="AD6" s="30"/>
      <c r="AE6" s="30"/>
      <c r="AF6" s="30"/>
      <c r="AG6" s="30"/>
      <c r="AH6" s="30"/>
      <c r="AI6" s="30"/>
      <c r="AJ6" s="30"/>
      <c r="AK6" s="31"/>
      <c r="AR6" s="209" t="s">
        <v>73</v>
      </c>
      <c r="AS6" s="209"/>
      <c r="AT6" s="209"/>
      <c r="AU6" s="209"/>
      <c r="AV6" s="209"/>
      <c r="AW6" s="209"/>
      <c r="AX6" s="209"/>
      <c r="AY6" s="209"/>
      <c r="AZ6" s="209"/>
      <c r="BA6" s="209"/>
      <c r="BB6" s="209"/>
      <c r="BC6" s="209"/>
      <c r="BD6" s="209"/>
      <c r="BE6" s="209"/>
      <c r="BF6" s="209"/>
      <c r="BG6" s="83"/>
      <c r="BH6" s="83"/>
      <c r="BI6" s="83"/>
      <c r="BJ6" s="83"/>
      <c r="BK6" s="83"/>
      <c r="BL6" s="83"/>
      <c r="BM6" s="83"/>
      <c r="BN6" s="83"/>
      <c r="BO6" s="83"/>
      <c r="BP6" s="83"/>
      <c r="BQ6" s="83"/>
      <c r="BR6" s="83"/>
      <c r="BS6" s="83"/>
      <c r="BT6" s="83"/>
      <c r="BU6" s="83"/>
      <c r="BV6" s="83"/>
      <c r="BW6" s="83"/>
      <c r="BX6" s="83"/>
      <c r="BY6" s="83"/>
      <c r="BZ6" s="83"/>
      <c r="CA6" s="83"/>
      <c r="CB6" s="83"/>
      <c r="CC6" s="83"/>
      <c r="CD6" s="83"/>
      <c r="CE6" s="83"/>
      <c r="CF6" s="83"/>
      <c r="CG6" s="83"/>
      <c r="CH6" s="83"/>
      <c r="CI6" s="83"/>
      <c r="CJ6" s="83"/>
    </row>
    <row r="7" spans="1:88" ht="15" customHeight="1" x14ac:dyDescent="0.3">
      <c r="A7" s="32"/>
      <c r="B7" s="12" t="s">
        <v>64</v>
      </c>
      <c r="C7" s="12"/>
      <c r="D7" s="12"/>
      <c r="E7" s="210"/>
      <c r="F7" s="210"/>
      <c r="G7" s="210"/>
      <c r="H7" s="210"/>
      <c r="I7" s="210"/>
      <c r="J7" s="210"/>
      <c r="K7" s="210"/>
      <c r="L7" s="210"/>
      <c r="M7" s="210"/>
      <c r="N7" s="210"/>
      <c r="O7" s="210"/>
      <c r="P7" s="210"/>
      <c r="Q7" s="210"/>
      <c r="R7" s="210"/>
      <c r="S7" s="210"/>
      <c r="T7" s="210"/>
      <c r="U7" s="210"/>
      <c r="V7" s="210"/>
      <c r="W7" s="210"/>
      <c r="X7" s="210"/>
      <c r="Y7" s="12"/>
      <c r="Z7" s="12"/>
      <c r="AA7" s="12"/>
      <c r="AB7" s="12"/>
      <c r="AC7" s="12"/>
      <c r="AD7" s="33" t="s">
        <v>20</v>
      </c>
      <c r="AE7" s="211"/>
      <c r="AF7" s="211"/>
      <c r="AG7" s="211"/>
      <c r="AH7" s="211"/>
      <c r="AI7" s="211"/>
      <c r="AJ7" s="211"/>
      <c r="AK7" s="34"/>
      <c r="AR7" s="209"/>
      <c r="AS7" s="209"/>
      <c r="AT7" s="209"/>
      <c r="AU7" s="209"/>
      <c r="AV7" s="209"/>
      <c r="AW7" s="209"/>
      <c r="AX7" s="209"/>
      <c r="AY7" s="209"/>
      <c r="AZ7" s="209"/>
      <c r="BA7" s="209"/>
      <c r="BB7" s="209"/>
      <c r="BC7" s="209"/>
      <c r="BD7" s="209"/>
      <c r="BE7" s="209"/>
      <c r="BF7" s="209"/>
      <c r="BG7" s="83"/>
      <c r="BH7" s="83"/>
      <c r="BI7" s="83"/>
      <c r="BJ7" s="83"/>
      <c r="BK7" s="83"/>
      <c r="BL7" s="83"/>
      <c r="BM7" s="83"/>
      <c r="BN7" s="83"/>
      <c r="BO7" s="83"/>
      <c r="BP7" s="83"/>
      <c r="BQ7" s="83"/>
      <c r="BR7" s="83"/>
      <c r="BS7" s="83"/>
      <c r="BT7" s="83"/>
      <c r="BU7" s="83"/>
      <c r="BV7" s="83"/>
      <c r="BW7" s="83"/>
      <c r="BX7" s="83"/>
      <c r="BY7" s="83"/>
      <c r="BZ7" s="83"/>
      <c r="CA7" s="83"/>
      <c r="CB7" s="83"/>
      <c r="CC7" s="83"/>
      <c r="CD7" s="83"/>
      <c r="CE7" s="83"/>
      <c r="CF7" s="83"/>
      <c r="CG7" s="83"/>
      <c r="CH7" s="83"/>
      <c r="CI7" s="83"/>
      <c r="CJ7" s="83"/>
    </row>
    <row r="8" spans="1:88" ht="4.95" customHeight="1" x14ac:dyDescent="0.3">
      <c r="A8" s="32"/>
      <c r="B8" s="12"/>
      <c r="C8" s="12"/>
      <c r="D8" s="12"/>
      <c r="E8" s="12"/>
      <c r="F8" s="12"/>
      <c r="G8" s="12"/>
      <c r="H8" s="12"/>
      <c r="I8" s="12"/>
      <c r="J8" s="12"/>
      <c r="K8" s="12"/>
      <c r="L8" s="12"/>
      <c r="M8" s="12"/>
      <c r="N8" s="12"/>
      <c r="O8" s="12"/>
      <c r="P8" s="12"/>
      <c r="Q8" s="12"/>
      <c r="R8" s="12"/>
      <c r="S8" s="12"/>
      <c r="T8" s="12"/>
      <c r="U8" s="12"/>
      <c r="V8" s="12"/>
      <c r="W8" s="12"/>
      <c r="X8" s="12"/>
      <c r="Y8" s="12"/>
      <c r="Z8" s="12"/>
      <c r="AA8" s="12"/>
      <c r="AB8" s="12"/>
      <c r="AC8" s="12"/>
      <c r="AD8" s="12"/>
      <c r="AE8" s="12"/>
      <c r="AF8" s="33"/>
      <c r="AG8" s="14"/>
      <c r="AH8" s="14"/>
      <c r="AI8" s="14"/>
      <c r="AJ8" s="14"/>
      <c r="AK8" s="34"/>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row>
    <row r="9" spans="1:88" ht="15" customHeight="1" x14ac:dyDescent="0.3">
      <c r="A9" s="32"/>
      <c r="B9" s="12" t="s">
        <v>21</v>
      </c>
      <c r="C9" s="12"/>
      <c r="D9" s="12"/>
      <c r="E9" s="12"/>
      <c r="F9" s="12"/>
      <c r="G9" s="105"/>
      <c r="H9" s="12" t="s">
        <v>128</v>
      </c>
      <c r="I9" s="12"/>
      <c r="J9" s="12"/>
      <c r="K9" s="12"/>
      <c r="L9" s="12"/>
      <c r="M9" s="12"/>
      <c r="N9" s="105"/>
      <c r="O9" s="12" t="s">
        <v>129</v>
      </c>
      <c r="P9" s="12"/>
      <c r="Q9" s="12"/>
      <c r="R9" s="12"/>
      <c r="S9" s="12"/>
      <c r="T9" s="12"/>
      <c r="U9" s="12"/>
      <c r="V9" s="12"/>
      <c r="W9" s="105"/>
      <c r="X9" s="12" t="s">
        <v>130</v>
      </c>
      <c r="Y9" s="12"/>
      <c r="Z9" s="12"/>
      <c r="AA9" s="12"/>
      <c r="AB9" s="12"/>
      <c r="AC9" s="105"/>
      <c r="AD9" s="12" t="s">
        <v>131</v>
      </c>
      <c r="AE9" s="12"/>
      <c r="AF9" s="12"/>
      <c r="AG9" s="12"/>
      <c r="AH9" s="12"/>
      <c r="AI9" s="12"/>
      <c r="AJ9" s="12"/>
      <c r="AK9" s="34"/>
      <c r="AR9" s="25">
        <v>1</v>
      </c>
      <c r="AS9" s="108" t="s">
        <v>385</v>
      </c>
      <c r="AT9" s="119"/>
      <c r="AU9" s="119"/>
      <c r="AV9" s="119"/>
      <c r="AW9" s="119"/>
      <c r="AX9" s="119"/>
      <c r="AY9" s="119"/>
      <c r="AZ9" s="119"/>
      <c r="BA9" s="119"/>
      <c r="BB9" s="119"/>
      <c r="BC9" s="119"/>
      <c r="BD9" s="119"/>
      <c r="BE9" s="119"/>
      <c r="BF9" s="119"/>
      <c r="BG9" s="119"/>
      <c r="BH9" s="119"/>
      <c r="BI9" s="119"/>
      <c r="BJ9" s="119"/>
      <c r="BK9" s="119"/>
      <c r="BL9" s="119"/>
      <c r="BM9" s="119"/>
      <c r="BN9" s="119"/>
      <c r="BO9" s="119"/>
      <c r="BP9" s="119"/>
      <c r="BQ9" s="119"/>
      <c r="BR9" s="119"/>
      <c r="BS9" s="119"/>
      <c r="BT9" s="119"/>
      <c r="BU9" s="96"/>
      <c r="BV9" s="96"/>
      <c r="BW9" s="96"/>
      <c r="BX9" s="96"/>
      <c r="BY9" s="96"/>
      <c r="BZ9" s="96"/>
      <c r="CA9" s="96"/>
      <c r="CB9" s="96"/>
      <c r="CC9" s="96"/>
      <c r="CD9" s="96"/>
      <c r="CE9" s="96"/>
      <c r="CF9" s="96"/>
      <c r="CG9" s="96"/>
      <c r="CH9" s="96"/>
      <c r="CI9" s="96"/>
      <c r="CJ9" s="137"/>
    </row>
    <row r="10" spans="1:88" ht="4.95" customHeight="1" x14ac:dyDescent="0.3">
      <c r="A10" s="32"/>
      <c r="B10" s="12"/>
      <c r="C10" s="12"/>
      <c r="D10" s="12"/>
      <c r="E10" s="12"/>
      <c r="F10" s="12"/>
      <c r="G10" s="12"/>
      <c r="H10" s="12"/>
      <c r="I10" s="12"/>
      <c r="J10" s="12"/>
      <c r="K10" s="12"/>
      <c r="L10" s="12"/>
      <c r="M10" s="12"/>
      <c r="N10" s="12"/>
      <c r="O10" s="12"/>
      <c r="P10" s="12"/>
      <c r="Q10" s="12"/>
      <c r="R10" s="12"/>
      <c r="S10" s="12"/>
      <c r="T10" s="12"/>
      <c r="U10" s="12"/>
      <c r="V10" s="12"/>
      <c r="W10" s="12"/>
      <c r="X10" s="12"/>
      <c r="Y10" s="12"/>
      <c r="Z10" s="12"/>
      <c r="AA10" s="12"/>
      <c r="AB10" s="12"/>
      <c r="AC10" s="12"/>
      <c r="AD10" s="12"/>
      <c r="AE10" s="12"/>
      <c r="AF10" s="12"/>
      <c r="AG10" s="12"/>
      <c r="AH10" s="12"/>
      <c r="AI10" s="12"/>
      <c r="AJ10" s="12"/>
      <c r="AK10" s="34"/>
      <c r="AR10" s="119"/>
      <c r="AS10" s="119"/>
      <c r="BU10" s="37"/>
      <c r="BV10" s="37"/>
      <c r="BW10" s="37"/>
      <c r="BX10" s="37"/>
      <c r="BY10" s="37"/>
      <c r="BZ10" s="37"/>
      <c r="CA10" s="37"/>
      <c r="CB10" s="37"/>
      <c r="CC10" s="37"/>
      <c r="CD10" s="37"/>
      <c r="CE10" s="37"/>
      <c r="CF10" s="37"/>
      <c r="CG10" s="37"/>
      <c r="CH10" s="37"/>
      <c r="CI10" s="37"/>
      <c r="CJ10" s="37"/>
    </row>
    <row r="11" spans="1:88" ht="15" customHeight="1" x14ac:dyDescent="0.3">
      <c r="A11" s="32"/>
      <c r="B11" s="12" t="s">
        <v>22</v>
      </c>
      <c r="C11" s="12"/>
      <c r="D11" s="12"/>
      <c r="E11" s="12"/>
      <c r="F11" s="210"/>
      <c r="G11" s="210"/>
      <c r="H11" s="210"/>
      <c r="I11" s="210"/>
      <c r="J11" s="210"/>
      <c r="K11" s="210"/>
      <c r="L11" s="210"/>
      <c r="M11" s="210"/>
      <c r="N11" s="210"/>
      <c r="O11" s="210"/>
      <c r="P11" s="210"/>
      <c r="Q11" s="210"/>
      <c r="R11" s="210"/>
      <c r="S11" s="210"/>
      <c r="T11" s="210"/>
      <c r="U11" s="210"/>
      <c r="V11" s="210"/>
      <c r="W11" s="210"/>
      <c r="X11" s="210"/>
      <c r="Y11" s="210"/>
      <c r="Z11" s="210"/>
      <c r="AA11" s="210"/>
      <c r="AB11" s="210"/>
      <c r="AC11" s="210"/>
      <c r="AD11" s="210"/>
      <c r="AE11" s="210"/>
      <c r="AF11" s="210"/>
      <c r="AG11" s="210"/>
      <c r="AH11" s="210"/>
      <c r="AI11" s="210"/>
      <c r="AJ11" s="210"/>
      <c r="AK11" s="34"/>
      <c r="AR11" s="119"/>
      <c r="AS11" s="25" t="s">
        <v>100</v>
      </c>
      <c r="AT11" s="138" t="s">
        <v>386</v>
      </c>
      <c r="CJ11" s="36"/>
    </row>
    <row r="12" spans="1:88" ht="4.95" customHeight="1" x14ac:dyDescent="0.3">
      <c r="A12" s="38"/>
      <c r="B12" s="73"/>
      <c r="C12" s="73"/>
      <c r="D12" s="73"/>
      <c r="E12" s="73"/>
      <c r="F12" s="73"/>
      <c r="G12" s="73"/>
      <c r="H12" s="73"/>
      <c r="I12" s="73"/>
      <c r="J12" s="73"/>
      <c r="K12" s="73"/>
      <c r="L12" s="73"/>
      <c r="M12" s="73"/>
      <c r="N12" s="73"/>
      <c r="O12" s="73"/>
      <c r="P12" s="73"/>
      <c r="Q12" s="73"/>
      <c r="R12" s="73"/>
      <c r="S12" s="73"/>
      <c r="T12" s="73"/>
      <c r="U12" s="73"/>
      <c r="V12" s="73"/>
      <c r="W12" s="73"/>
      <c r="X12" s="73"/>
      <c r="Y12" s="73"/>
      <c r="Z12" s="73"/>
      <c r="AA12" s="73"/>
      <c r="AB12" s="73"/>
      <c r="AC12" s="73"/>
      <c r="AD12" s="73"/>
      <c r="AE12" s="73"/>
      <c r="AF12" s="73"/>
      <c r="AG12" s="73"/>
      <c r="AH12" s="73"/>
      <c r="AI12" s="73"/>
      <c r="AJ12" s="73"/>
      <c r="AK12" s="39"/>
      <c r="AR12" s="96"/>
      <c r="AS12" s="101"/>
      <c r="AT12" s="119"/>
      <c r="AU12" s="119"/>
      <c r="AV12" s="119"/>
      <c r="AW12" s="119"/>
      <c r="AX12" s="119"/>
      <c r="AY12" s="119"/>
      <c r="AZ12" s="119"/>
      <c r="BA12" s="119"/>
      <c r="BB12" s="119"/>
      <c r="BC12" s="119"/>
      <c r="BD12" s="119"/>
      <c r="BE12" s="119"/>
      <c r="BF12" s="119"/>
      <c r="BG12" s="119"/>
      <c r="BH12" s="119"/>
      <c r="BI12" s="119"/>
      <c r="BJ12" s="119"/>
      <c r="BK12" s="119"/>
      <c r="BL12" s="119"/>
      <c r="BM12" s="119"/>
      <c r="BN12" s="119"/>
      <c r="BO12" s="119"/>
      <c r="BP12" s="119"/>
      <c r="BQ12" s="119"/>
      <c r="BR12" s="119"/>
      <c r="BS12" s="119"/>
      <c r="BT12" s="119"/>
      <c r="BU12" s="96"/>
      <c r="BV12" s="96"/>
      <c r="BW12" s="96"/>
      <c r="BX12" s="96"/>
      <c r="BY12" s="96"/>
      <c r="BZ12" s="96"/>
      <c r="CA12" s="96"/>
      <c r="CB12" s="96"/>
      <c r="CC12" s="96"/>
      <c r="CD12" s="96"/>
      <c r="CE12" s="96"/>
      <c r="CF12" s="96"/>
      <c r="CG12" s="96"/>
      <c r="CH12" s="96"/>
      <c r="CI12" s="96"/>
      <c r="CJ12" s="36"/>
    </row>
    <row r="13" spans="1:88" ht="15" customHeight="1" x14ac:dyDescent="0.3">
      <c r="B13" s="1" t="s">
        <v>184</v>
      </c>
      <c r="C13" s="1"/>
      <c r="D13" s="1"/>
      <c r="AS13" s="4" t="s">
        <v>101</v>
      </c>
      <c r="AT13" s="138" t="s">
        <v>387</v>
      </c>
      <c r="AU13" s="25"/>
      <c r="CJ13" s="96"/>
    </row>
    <row r="14" spans="1:88" ht="15" customHeight="1" x14ac:dyDescent="0.3">
      <c r="D14" s="2" t="s">
        <v>142</v>
      </c>
      <c r="E14" s="190"/>
      <c r="F14" s="190"/>
      <c r="G14" s="190"/>
      <c r="H14" s="190"/>
      <c r="I14" s="190"/>
      <c r="J14" s="190"/>
      <c r="K14" s="190"/>
      <c r="L14" s="190"/>
      <c r="M14" s="190"/>
      <c r="N14" s="190"/>
      <c r="O14" s="190"/>
      <c r="P14" s="190"/>
      <c r="Q14" s="190"/>
      <c r="R14" s="190"/>
      <c r="S14" s="190"/>
      <c r="T14" s="190"/>
      <c r="U14" s="190"/>
      <c r="V14" s="190"/>
      <c r="W14" s="190"/>
      <c r="X14" s="190"/>
      <c r="Y14" s="190"/>
      <c r="AD14" s="2" t="s">
        <v>185</v>
      </c>
      <c r="AE14" s="195"/>
      <c r="AF14" s="195"/>
      <c r="AG14" s="195"/>
      <c r="AH14" s="195"/>
      <c r="AI14" s="195"/>
      <c r="AJ14" s="195"/>
      <c r="AR14" s="25"/>
      <c r="AS14" s="4" t="s">
        <v>111</v>
      </c>
      <c r="AT14" s="40" t="s">
        <v>388</v>
      </c>
      <c r="AU14" s="25"/>
      <c r="AV14" s="25"/>
      <c r="AW14" s="25"/>
      <c r="AX14" s="25"/>
      <c r="AY14" s="25"/>
      <c r="AZ14" s="25"/>
      <c r="BA14" s="25"/>
      <c r="BB14" s="25"/>
      <c r="BC14" s="25"/>
      <c r="BD14" s="25"/>
      <c r="BE14" s="25"/>
      <c r="BF14" s="25"/>
      <c r="BG14" s="25"/>
      <c r="BH14" s="25"/>
      <c r="BI14" s="25"/>
      <c r="BJ14" s="25"/>
      <c r="BK14" s="25"/>
      <c r="BL14" s="25"/>
      <c r="BM14" s="25"/>
      <c r="BN14" s="25"/>
      <c r="BO14" s="25"/>
      <c r="BP14" s="25"/>
      <c r="BQ14" s="25"/>
      <c r="BR14" s="25"/>
      <c r="BS14" s="25"/>
      <c r="BT14" s="25"/>
      <c r="BU14" s="36"/>
      <c r="BV14" s="36"/>
      <c r="BW14" s="36"/>
      <c r="BX14" s="36"/>
      <c r="BY14" s="36"/>
      <c r="BZ14" s="36"/>
      <c r="CA14" s="36"/>
      <c r="CB14" s="36"/>
      <c r="CC14" s="36"/>
      <c r="CD14" s="36"/>
      <c r="CE14" s="36"/>
      <c r="CF14" s="36"/>
      <c r="CG14" s="36"/>
      <c r="CH14" s="36"/>
      <c r="CI14" s="36"/>
      <c r="CJ14" s="139"/>
    </row>
    <row r="15" spans="1:88" ht="15" customHeight="1" x14ac:dyDescent="0.3">
      <c r="D15" s="2" t="s">
        <v>143</v>
      </c>
      <c r="E15" s="194"/>
      <c r="F15" s="194"/>
      <c r="G15" s="194"/>
      <c r="H15" s="194"/>
      <c r="I15" s="194"/>
      <c r="J15" s="194"/>
      <c r="K15" s="194"/>
      <c r="L15" s="194"/>
      <c r="M15" s="194"/>
      <c r="N15" s="194"/>
      <c r="O15" s="194"/>
      <c r="P15" s="194"/>
      <c r="Q15" s="194"/>
      <c r="R15" s="194"/>
      <c r="S15" s="194"/>
      <c r="T15" s="194"/>
      <c r="U15" s="194"/>
      <c r="V15" s="194"/>
      <c r="W15" s="194"/>
      <c r="X15" s="194"/>
      <c r="Y15" s="194"/>
      <c r="AB15" s="2"/>
      <c r="AD15" s="2" t="s">
        <v>186</v>
      </c>
      <c r="AE15" s="212"/>
      <c r="AF15" s="212"/>
      <c r="AG15" s="212"/>
      <c r="AH15" s="212"/>
      <c r="AI15" s="212"/>
      <c r="AJ15" s="212"/>
      <c r="AR15" s="25"/>
      <c r="AS15" s="4" t="s">
        <v>112</v>
      </c>
      <c r="AT15" s="40" t="s">
        <v>411</v>
      </c>
      <c r="AU15" s="25"/>
      <c r="AV15" s="119"/>
      <c r="AW15" s="119"/>
      <c r="AX15" s="119"/>
      <c r="AY15" s="119"/>
      <c r="AZ15" s="119"/>
      <c r="BA15" s="119"/>
      <c r="BB15" s="119"/>
      <c r="BC15" s="119"/>
      <c r="BD15" s="119"/>
      <c r="BE15" s="119"/>
      <c r="BF15" s="119"/>
      <c r="BG15" s="119"/>
      <c r="BH15" s="119"/>
      <c r="BI15" s="119"/>
      <c r="BJ15" s="119"/>
      <c r="BK15" s="119"/>
      <c r="BL15" s="119"/>
      <c r="BM15" s="119"/>
      <c r="BN15" s="119"/>
      <c r="BO15" s="119"/>
      <c r="BP15" s="119"/>
      <c r="BQ15" s="119"/>
      <c r="BR15" s="119"/>
      <c r="BS15" s="119"/>
      <c r="BT15" s="119"/>
      <c r="BU15" s="96"/>
      <c r="BV15" s="96"/>
      <c r="BW15" s="96"/>
      <c r="BX15" s="96"/>
      <c r="BY15" s="96"/>
      <c r="BZ15" s="96"/>
      <c r="CA15" s="96"/>
      <c r="CB15" s="96"/>
      <c r="CC15" s="96"/>
      <c r="CD15" s="96"/>
      <c r="CE15" s="96"/>
      <c r="CF15" s="96"/>
      <c r="CG15" s="96"/>
      <c r="CH15" s="96"/>
      <c r="CI15" s="96"/>
      <c r="CJ15" s="36"/>
    </row>
    <row r="16" spans="1:88" ht="15" customHeight="1" x14ac:dyDescent="0.3">
      <c r="C16" s="13"/>
      <c r="D16" s="2" t="s">
        <v>344</v>
      </c>
      <c r="E16" s="194"/>
      <c r="F16" s="194"/>
      <c r="G16" s="194"/>
      <c r="H16" s="194"/>
      <c r="I16" s="194"/>
      <c r="J16" s="194"/>
      <c r="K16" s="194"/>
      <c r="L16" s="85"/>
      <c r="M16" s="85"/>
      <c r="N16" s="133" t="s">
        <v>146</v>
      </c>
      <c r="O16" s="194"/>
      <c r="P16" s="194"/>
      <c r="Q16" s="194"/>
      <c r="R16" s="194"/>
      <c r="S16" s="85"/>
      <c r="T16" s="85"/>
      <c r="U16" s="85"/>
      <c r="V16" s="133" t="s">
        <v>147</v>
      </c>
      <c r="W16" s="196"/>
      <c r="X16" s="196"/>
      <c r="Y16" s="196"/>
      <c r="Z16" s="13"/>
      <c r="AA16" s="13"/>
      <c r="AC16" s="13"/>
      <c r="AD16" s="2" t="s">
        <v>187</v>
      </c>
      <c r="AE16" s="213"/>
      <c r="AF16" s="213"/>
      <c r="AG16" s="213"/>
      <c r="AH16" s="213"/>
      <c r="AI16" s="213"/>
      <c r="AJ16" s="213"/>
      <c r="AR16" s="25"/>
      <c r="AS16" s="25"/>
      <c r="AU16" s="25"/>
      <c r="AV16" s="119"/>
      <c r="AW16" s="119"/>
      <c r="AX16" s="119"/>
      <c r="AY16" s="119"/>
      <c r="AZ16" s="119"/>
      <c r="BA16" s="119"/>
      <c r="BB16" s="119"/>
      <c r="BC16" s="119"/>
      <c r="BD16" s="119"/>
      <c r="BE16" s="119"/>
      <c r="BF16" s="119"/>
      <c r="BG16" s="119"/>
      <c r="BH16" s="119"/>
      <c r="BI16" s="119"/>
      <c r="BJ16" s="119"/>
      <c r="BK16" s="119"/>
      <c r="BL16" s="119"/>
      <c r="BM16" s="119"/>
      <c r="BN16" s="119"/>
      <c r="BO16" s="119"/>
      <c r="BP16" s="119"/>
      <c r="BQ16" s="119"/>
      <c r="BR16" s="119"/>
      <c r="BS16" s="119"/>
      <c r="BT16" s="119"/>
      <c r="BU16" s="96"/>
      <c r="BV16" s="96"/>
      <c r="BW16" s="96"/>
      <c r="BX16" s="96"/>
      <c r="BY16" s="96"/>
      <c r="BZ16" s="96"/>
      <c r="CA16" s="96"/>
      <c r="CB16" s="96"/>
      <c r="CC16" s="96"/>
      <c r="CD16" s="96"/>
      <c r="CE16" s="96"/>
      <c r="CF16" s="96"/>
      <c r="CG16" s="96"/>
      <c r="CH16" s="96"/>
      <c r="CI16" s="96"/>
    </row>
    <row r="17" spans="2:88" ht="15" customHeight="1" x14ac:dyDescent="0.3">
      <c r="C17" s="13"/>
      <c r="D17" s="2" t="s">
        <v>188</v>
      </c>
      <c r="E17" s="194"/>
      <c r="F17" s="194"/>
      <c r="G17" s="194"/>
      <c r="H17" s="194"/>
      <c r="I17" s="194"/>
      <c r="J17" s="194"/>
      <c r="K17" s="194"/>
      <c r="L17" s="190"/>
      <c r="M17" s="190"/>
      <c r="N17" s="190"/>
      <c r="O17" s="194"/>
      <c r="P17" s="194"/>
      <c r="Q17" s="194"/>
      <c r="R17" s="194"/>
      <c r="S17" s="190"/>
      <c r="T17" s="190"/>
      <c r="U17" s="190"/>
      <c r="V17" s="190"/>
      <c r="W17" s="194"/>
      <c r="X17" s="194"/>
      <c r="Y17" s="194"/>
      <c r="Z17" s="13"/>
      <c r="AA17" s="13"/>
      <c r="AC17" s="13"/>
      <c r="AE17" s="85"/>
      <c r="AF17" s="85"/>
      <c r="AG17" s="85"/>
      <c r="AH17" s="85"/>
      <c r="AI17" s="85"/>
      <c r="AJ17" s="85"/>
      <c r="AR17" s="152" t="s">
        <v>480</v>
      </c>
      <c r="AS17" s="138" t="s">
        <v>481</v>
      </c>
      <c r="AU17" s="25"/>
      <c r="AV17" s="25"/>
      <c r="AW17" s="25"/>
      <c r="AX17" s="25"/>
      <c r="AY17" s="25"/>
      <c r="AZ17" s="25"/>
      <c r="BA17" s="25"/>
      <c r="BB17" s="25"/>
      <c r="BC17" s="25"/>
      <c r="BD17" s="25"/>
      <c r="BE17" s="25"/>
      <c r="BF17" s="25"/>
      <c r="BG17" s="25"/>
      <c r="BH17" s="25"/>
      <c r="BI17" s="25"/>
      <c r="BJ17" s="25"/>
      <c r="BK17" s="25"/>
      <c r="BL17" s="25"/>
      <c r="BM17" s="25"/>
      <c r="BN17" s="25"/>
      <c r="BO17" s="25"/>
      <c r="BP17" s="25"/>
      <c r="BQ17" s="25"/>
      <c r="BR17" s="25"/>
      <c r="BS17" s="25"/>
      <c r="BT17" s="25"/>
      <c r="BU17" s="36"/>
      <c r="BV17" s="36"/>
      <c r="BW17" s="36"/>
      <c r="BX17" s="36"/>
      <c r="BY17" s="36"/>
      <c r="BZ17" s="36"/>
      <c r="CA17" s="36"/>
      <c r="CB17" s="36"/>
      <c r="CC17" s="36"/>
      <c r="CD17" s="36"/>
      <c r="CE17" s="36"/>
      <c r="CF17" s="36"/>
      <c r="CG17" s="36"/>
      <c r="CH17" s="36"/>
      <c r="CI17" s="36"/>
      <c r="CJ17" s="36"/>
    </row>
    <row r="18" spans="2:88" ht="15" customHeight="1" x14ac:dyDescent="0.3">
      <c r="C18" s="13"/>
      <c r="D18" s="2" t="s">
        <v>144</v>
      </c>
      <c r="E18" s="214"/>
      <c r="F18" s="194"/>
      <c r="G18" s="194"/>
      <c r="H18" s="194"/>
      <c r="I18" s="194"/>
      <c r="J18" s="194"/>
      <c r="K18" s="194"/>
      <c r="L18" s="194"/>
      <c r="M18" s="194"/>
      <c r="N18" s="194"/>
      <c r="O18" s="194"/>
      <c r="P18" s="194"/>
      <c r="Q18" s="194"/>
      <c r="R18" s="194"/>
      <c r="S18" s="194"/>
      <c r="T18" s="194"/>
      <c r="U18" s="194"/>
      <c r="V18" s="194"/>
      <c r="W18" s="194"/>
      <c r="X18" s="194"/>
      <c r="Y18" s="194"/>
      <c r="Z18" s="13"/>
      <c r="AA18" s="13"/>
      <c r="AC18" s="13"/>
      <c r="AD18" s="2" t="s">
        <v>148</v>
      </c>
      <c r="AE18" s="215"/>
      <c r="AF18" s="215"/>
      <c r="AG18" s="215"/>
      <c r="AH18" s="215"/>
      <c r="AI18" s="215"/>
      <c r="AJ18" s="215"/>
      <c r="AM18" s="125">
        <f>IF(AND(ISBLANK(V24),ISBLANK(Y24)),0,1)</f>
        <v>0</v>
      </c>
      <c r="AN18" s="125">
        <f>IF(ISBLANK(V24),0,1)</f>
        <v>0</v>
      </c>
      <c r="AO18" s="125">
        <f>IF(ISBLANK(Y24),0,2)</f>
        <v>0</v>
      </c>
      <c r="AP18" s="125">
        <f>IF(ISBLANK(V24),1,IF(ISBLANK(Y24),2,3))</f>
        <v>1</v>
      </c>
      <c r="AQ18" s="125">
        <f>SUM(AN18:AO18)</f>
        <v>0</v>
      </c>
      <c r="AS18" s="4"/>
      <c r="AV18" s="25"/>
      <c r="AW18" s="25"/>
      <c r="AX18" s="25"/>
      <c r="AY18" s="25"/>
      <c r="AZ18" s="25"/>
      <c r="BA18" s="25"/>
      <c r="BB18" s="25"/>
      <c r="BC18" s="25"/>
      <c r="BD18" s="25"/>
      <c r="BE18" s="25"/>
      <c r="BF18" s="25"/>
      <c r="BG18" s="25"/>
      <c r="BH18" s="25"/>
      <c r="BI18" s="25"/>
      <c r="BJ18" s="25"/>
      <c r="BK18" s="25"/>
      <c r="BL18" s="25"/>
      <c r="BM18" s="25"/>
      <c r="BN18" s="25"/>
      <c r="BO18" s="25"/>
      <c r="BP18" s="25"/>
      <c r="BQ18" s="25"/>
      <c r="BR18" s="25"/>
      <c r="BS18" s="25"/>
      <c r="BT18" s="25"/>
      <c r="BU18" s="36"/>
      <c r="BV18" s="36"/>
      <c r="BW18" s="36"/>
      <c r="BX18" s="36"/>
      <c r="BY18" s="36"/>
      <c r="BZ18" s="36"/>
      <c r="CA18" s="36"/>
      <c r="CB18" s="36"/>
      <c r="CC18" s="36"/>
      <c r="CD18" s="36"/>
      <c r="CE18" s="36"/>
      <c r="CF18" s="36"/>
      <c r="CG18" s="36"/>
      <c r="CH18" s="36"/>
      <c r="CI18" s="36"/>
      <c r="CJ18" s="36"/>
    </row>
    <row r="19" spans="2:88" ht="4.95" customHeight="1" x14ac:dyDescent="0.3">
      <c r="AV19" s="25"/>
      <c r="AW19" s="25"/>
      <c r="AX19" s="25"/>
      <c r="AY19" s="25"/>
      <c r="AZ19" s="25"/>
      <c r="BA19" s="25"/>
      <c r="BB19" s="25"/>
      <c r="BC19" s="25"/>
      <c r="BD19" s="25"/>
      <c r="BE19" s="25"/>
      <c r="BF19" s="25"/>
      <c r="BG19" s="25"/>
      <c r="BH19" s="25"/>
      <c r="BI19" s="25"/>
      <c r="BJ19" s="25"/>
      <c r="BK19" s="25"/>
      <c r="BL19" s="25"/>
      <c r="BM19" s="25"/>
      <c r="BN19" s="25"/>
      <c r="BO19" s="25"/>
      <c r="BP19" s="25"/>
      <c r="BQ19" s="25"/>
      <c r="BR19" s="25"/>
      <c r="BS19" s="25"/>
      <c r="BT19" s="25"/>
      <c r="BU19" s="36"/>
      <c r="BV19" s="36"/>
      <c r="BW19" s="36"/>
      <c r="BX19" s="36"/>
      <c r="BY19" s="36"/>
      <c r="BZ19" s="36"/>
      <c r="CA19" s="36"/>
      <c r="CB19" s="36"/>
      <c r="CC19" s="36"/>
      <c r="CD19" s="36"/>
      <c r="CE19" s="36"/>
      <c r="CF19" s="36"/>
      <c r="CG19" s="36"/>
      <c r="CH19" s="36"/>
      <c r="CI19" s="36"/>
      <c r="CJ19" s="36"/>
    </row>
    <row r="20" spans="2:88" ht="15" customHeight="1" x14ac:dyDescent="0.3">
      <c r="C20" s="2"/>
      <c r="E20" s="2" t="s">
        <v>195</v>
      </c>
      <c r="F20" s="77"/>
      <c r="G20" s="40" t="s">
        <v>389</v>
      </c>
      <c r="M20" s="140"/>
      <c r="U20" s="2" t="s">
        <v>390</v>
      </c>
      <c r="V20" s="77"/>
      <c r="W20" s="13" t="s">
        <v>391</v>
      </c>
      <c r="AG20" s="2" t="s">
        <v>392</v>
      </c>
      <c r="AH20" s="193"/>
      <c r="AI20" s="193"/>
      <c r="AM20" s="125">
        <f>IF(AND(ISBLANK(V20),ISBLANK(V22)),0,1)</f>
        <v>0</v>
      </c>
      <c r="AN20" s="125">
        <f>IF(ISBLANK(V20),0,1)</f>
        <v>0</v>
      </c>
      <c r="AO20" s="125">
        <f>IF(ISBLANK(V22),0,1)</f>
        <v>0</v>
      </c>
      <c r="AP20" s="125">
        <f>IF(ISBLANK(V20),1,IF(ISBLANK(V22),2,3))</f>
        <v>1</v>
      </c>
      <c r="AS20" s="4"/>
    </row>
    <row r="21" spans="2:88" ht="4.95" customHeight="1" x14ac:dyDescent="0.3">
      <c r="C21" s="2"/>
      <c r="D21" s="2"/>
      <c r="AV21" s="25"/>
      <c r="AW21" s="25"/>
      <c r="AX21" s="25"/>
      <c r="AY21" s="25"/>
      <c r="AZ21" s="25"/>
      <c r="BA21" s="25"/>
      <c r="BB21" s="25"/>
      <c r="BC21" s="25"/>
      <c r="BD21" s="25"/>
      <c r="BE21" s="25"/>
      <c r="BF21" s="25"/>
      <c r="BG21" s="25"/>
      <c r="BH21" s="25"/>
      <c r="BI21" s="25"/>
      <c r="BJ21" s="25"/>
      <c r="BK21" s="25"/>
      <c r="BL21" s="25"/>
      <c r="BM21" s="25"/>
      <c r="BN21" s="25"/>
      <c r="BO21" s="25"/>
      <c r="BP21" s="25"/>
      <c r="BQ21" s="25"/>
      <c r="BR21" s="25"/>
      <c r="BS21" s="25"/>
      <c r="BT21" s="25"/>
      <c r="BU21" s="36"/>
      <c r="BV21" s="36"/>
      <c r="BW21" s="36"/>
      <c r="BX21" s="36"/>
      <c r="BY21" s="36"/>
      <c r="BZ21" s="36"/>
      <c r="CA21" s="36"/>
      <c r="CB21" s="36"/>
      <c r="CC21" s="36"/>
      <c r="CD21" s="36"/>
      <c r="CE21" s="36"/>
      <c r="CF21" s="36"/>
      <c r="CG21" s="36"/>
      <c r="CH21" s="36"/>
      <c r="CI21" s="36"/>
      <c r="CJ21" s="36"/>
    </row>
    <row r="22" spans="2:88" ht="15" customHeight="1" x14ac:dyDescent="0.3">
      <c r="F22" s="77"/>
      <c r="G22" s="40" t="s">
        <v>393</v>
      </c>
      <c r="V22" s="77"/>
      <c r="W22" s="13" t="s">
        <v>394</v>
      </c>
      <c r="AG22" s="2" t="s">
        <v>395</v>
      </c>
      <c r="AH22" s="193"/>
      <c r="AI22" s="193"/>
      <c r="AM22" s="125">
        <f>IF(ISBLANK(V20),0,1)</f>
        <v>0</v>
      </c>
      <c r="AN22" s="125">
        <f>IF(ISBLANK(V22),0,2)</f>
        <v>0</v>
      </c>
      <c r="AO22" s="125">
        <f>SUM(AM22:AN22)</f>
        <v>0</v>
      </c>
      <c r="AS22" s="4"/>
      <c r="AT22" s="138"/>
      <c r="AV22" s="25"/>
      <c r="AW22" s="25"/>
      <c r="AX22" s="25"/>
      <c r="AY22" s="25"/>
      <c r="AZ22" s="25"/>
      <c r="BA22" s="25"/>
      <c r="BB22" s="25"/>
      <c r="BC22" s="25"/>
      <c r="BD22" s="25"/>
      <c r="BE22" s="25"/>
      <c r="BF22" s="25"/>
      <c r="BG22" s="25"/>
      <c r="BH22" s="25"/>
      <c r="BI22" s="25"/>
      <c r="BJ22" s="25"/>
      <c r="BK22" s="25"/>
      <c r="BL22" s="25"/>
      <c r="BM22" s="25"/>
      <c r="BN22" s="25"/>
      <c r="BO22" s="25"/>
      <c r="BP22" s="25"/>
      <c r="BQ22" s="25"/>
      <c r="BR22" s="25"/>
      <c r="BS22" s="25"/>
      <c r="BT22" s="25"/>
      <c r="BU22" s="36"/>
      <c r="BV22" s="36"/>
      <c r="BW22" s="36"/>
      <c r="BX22" s="36"/>
      <c r="BY22" s="36"/>
      <c r="BZ22" s="36"/>
      <c r="CA22" s="36"/>
      <c r="CB22" s="36"/>
      <c r="CC22" s="36"/>
      <c r="CD22" s="36"/>
      <c r="CE22" s="36"/>
      <c r="CF22" s="36"/>
      <c r="CG22" s="36"/>
      <c r="CH22" s="36"/>
      <c r="CI22" s="36"/>
      <c r="CJ22" s="36"/>
    </row>
    <row r="23" spans="2:88" ht="4.95" customHeight="1" x14ac:dyDescent="0.3">
      <c r="AE23" s="2"/>
      <c r="AF23" s="2"/>
      <c r="AG23" s="2"/>
      <c r="AH23" s="2"/>
      <c r="AI23" s="2"/>
      <c r="AK23" s="2"/>
      <c r="AL23" s="2"/>
      <c r="AV23" s="25"/>
      <c r="AW23" s="25"/>
      <c r="AX23" s="25"/>
      <c r="AY23" s="25"/>
      <c r="AZ23" s="25"/>
      <c r="BA23" s="25"/>
      <c r="BB23" s="25"/>
      <c r="BC23" s="25"/>
      <c r="BD23" s="25"/>
      <c r="BE23" s="25"/>
      <c r="BF23" s="25"/>
      <c r="BG23" s="25"/>
      <c r="BH23" s="25"/>
      <c r="BI23" s="25"/>
      <c r="BJ23" s="25"/>
      <c r="BK23" s="25"/>
      <c r="BL23" s="25"/>
      <c r="BM23" s="25"/>
      <c r="BN23" s="25"/>
      <c r="BO23" s="25"/>
      <c r="BP23" s="25"/>
      <c r="BQ23" s="25"/>
      <c r="BR23" s="25"/>
      <c r="BS23" s="25"/>
      <c r="BT23" s="25"/>
      <c r="BU23" s="36"/>
      <c r="BV23" s="36"/>
      <c r="BW23" s="36"/>
      <c r="BX23" s="36"/>
      <c r="BY23" s="36"/>
      <c r="BZ23" s="36"/>
      <c r="CA23" s="36"/>
      <c r="CB23" s="36"/>
      <c r="CC23" s="36"/>
      <c r="CD23" s="36"/>
      <c r="CE23" s="36"/>
      <c r="CF23" s="36"/>
      <c r="CG23" s="36"/>
      <c r="CH23" s="36"/>
      <c r="CI23" s="36"/>
      <c r="CJ23" s="36"/>
    </row>
    <row r="24" spans="2:88" ht="15" customHeight="1" x14ac:dyDescent="0.3">
      <c r="U24" s="2" t="s">
        <v>397</v>
      </c>
      <c r="V24" s="77"/>
      <c r="W24" s="13" t="s">
        <v>398</v>
      </c>
      <c r="X24" s="132"/>
      <c r="Y24" s="77"/>
      <c r="Z24" s="13" t="s">
        <v>399</v>
      </c>
      <c r="AK24" s="2"/>
      <c r="AL24" s="2"/>
      <c r="AR24" s="25"/>
      <c r="AS24" s="141"/>
      <c r="AW24" s="25"/>
      <c r="AX24" s="25"/>
      <c r="AY24" s="25"/>
      <c r="AZ24" s="25"/>
      <c r="BA24" s="25"/>
      <c r="BB24" s="25"/>
      <c r="BC24" s="25"/>
      <c r="BD24" s="25"/>
      <c r="BE24" s="25"/>
      <c r="BF24" s="25"/>
      <c r="BG24" s="25"/>
      <c r="BH24" s="25"/>
      <c r="BI24" s="25"/>
      <c r="BJ24" s="25"/>
      <c r="BK24" s="25"/>
      <c r="BL24" s="25"/>
      <c r="BM24" s="25"/>
      <c r="BN24" s="25"/>
      <c r="BO24" s="25"/>
      <c r="BP24" s="25"/>
      <c r="BQ24" s="25"/>
      <c r="BR24" s="25"/>
      <c r="BS24" s="25"/>
      <c r="BT24" s="25"/>
      <c r="BU24" s="36"/>
      <c r="BV24" s="36"/>
      <c r="BW24" s="36"/>
      <c r="BX24" s="36"/>
      <c r="BY24" s="36"/>
      <c r="BZ24" s="36"/>
      <c r="CA24" s="36"/>
      <c r="CB24" s="36"/>
      <c r="CC24" s="36"/>
      <c r="CD24" s="36"/>
      <c r="CE24" s="36"/>
      <c r="CF24" s="36"/>
      <c r="CG24" s="36"/>
      <c r="CH24" s="36"/>
      <c r="CI24" s="36"/>
      <c r="CJ24" s="36"/>
    </row>
    <row r="25" spans="2:88" ht="4.95" customHeight="1" x14ac:dyDescent="0.3">
      <c r="B25" s="2"/>
      <c r="C25" s="2"/>
      <c r="D25" s="2"/>
      <c r="E25" s="2"/>
      <c r="F25" s="2"/>
      <c r="G25" s="2"/>
      <c r="AE25" s="2"/>
      <c r="AF25" s="2"/>
      <c r="AG25" s="2"/>
      <c r="AH25" s="2"/>
      <c r="AI25" s="2"/>
      <c r="AJ25" s="2"/>
      <c r="AK25" s="2"/>
      <c r="AL25" s="2"/>
      <c r="AR25" s="25"/>
      <c r="AW25" s="25"/>
      <c r="AX25" s="25"/>
      <c r="AY25" s="25"/>
      <c r="AZ25" s="25"/>
      <c r="BA25" s="25"/>
      <c r="BB25" s="25"/>
      <c r="BC25" s="25"/>
      <c r="BD25" s="25"/>
      <c r="BE25" s="25"/>
      <c r="BF25" s="25"/>
      <c r="BG25" s="25"/>
      <c r="BH25" s="25"/>
      <c r="BI25" s="25"/>
      <c r="BJ25" s="25"/>
      <c r="BK25" s="25"/>
      <c r="BL25" s="25"/>
      <c r="BM25" s="25"/>
      <c r="BN25" s="25"/>
      <c r="BO25" s="25"/>
      <c r="BP25" s="25"/>
      <c r="BQ25" s="25"/>
      <c r="BR25" s="25"/>
      <c r="BS25" s="25"/>
      <c r="BT25" s="25"/>
      <c r="BU25" s="36"/>
      <c r="BV25" s="36"/>
      <c r="BW25" s="36"/>
      <c r="BX25" s="36"/>
      <c r="BY25" s="36"/>
      <c r="BZ25" s="36"/>
      <c r="CA25" s="36"/>
      <c r="CB25" s="36"/>
      <c r="CC25" s="36"/>
      <c r="CD25" s="36"/>
      <c r="CE25" s="36"/>
      <c r="CF25" s="36"/>
      <c r="CG25" s="36"/>
      <c r="CH25" s="36"/>
      <c r="CI25" s="36"/>
      <c r="CJ25" s="36"/>
    </row>
    <row r="26" spans="2:88" ht="15" customHeight="1" x14ac:dyDescent="0.3">
      <c r="B26" s="77"/>
      <c r="C26" s="40" t="s">
        <v>127</v>
      </c>
      <c r="E26" s="77"/>
      <c r="F26" s="40" t="s">
        <v>126</v>
      </c>
      <c r="G26" s="2"/>
      <c r="H26" s="40" t="s">
        <v>431</v>
      </c>
      <c r="AE26" s="2"/>
      <c r="AK26" s="2"/>
      <c r="AL26" s="2"/>
      <c r="AM26" s="125">
        <f>IF(AND(ISBLANK(B26),ISBLANK(E26)),1,2)</f>
        <v>1</v>
      </c>
      <c r="AN26" s="125">
        <f>IF(ISBLANK(B26),1,2)</f>
        <v>1</v>
      </c>
      <c r="AO26" s="125">
        <f>IF(ISBLANK(B26),0,2)</f>
        <v>0</v>
      </c>
      <c r="AP26" s="125">
        <f>IF(ISBLANK(B26),1,IF(ISBLANK(E26),2,3))</f>
        <v>1</v>
      </c>
      <c r="AR26" s="25"/>
      <c r="AU26" s="25"/>
      <c r="AW26" s="25"/>
      <c r="AX26" s="25"/>
      <c r="AY26" s="25"/>
      <c r="AZ26" s="25"/>
      <c r="BA26" s="25"/>
      <c r="BB26" s="25"/>
      <c r="BC26" s="25"/>
      <c r="BD26" s="25"/>
      <c r="BE26" s="25"/>
      <c r="BF26" s="25"/>
      <c r="BG26" s="25"/>
      <c r="BH26" s="25"/>
      <c r="BI26" s="25"/>
      <c r="BJ26" s="25"/>
      <c r="BK26" s="25"/>
      <c r="BL26" s="25"/>
      <c r="BM26" s="25"/>
      <c r="BN26" s="25"/>
      <c r="BO26" s="25"/>
      <c r="BP26" s="25"/>
      <c r="BQ26" s="25"/>
      <c r="BR26" s="25"/>
      <c r="BS26" s="25"/>
      <c r="BT26" s="25"/>
      <c r="BU26" s="36"/>
      <c r="BV26" s="36"/>
      <c r="BW26" s="36"/>
      <c r="BX26" s="36"/>
      <c r="BY26" s="36"/>
      <c r="BZ26" s="36"/>
      <c r="CA26" s="36"/>
      <c r="CB26" s="36"/>
      <c r="CC26" s="36"/>
      <c r="CD26" s="36"/>
      <c r="CE26" s="36"/>
      <c r="CF26" s="36"/>
      <c r="CG26" s="36"/>
      <c r="CH26" s="36"/>
      <c r="CI26" s="36"/>
      <c r="CJ26" s="36"/>
    </row>
    <row r="27" spans="2:88" ht="4.95" customHeight="1" x14ac:dyDescent="0.3">
      <c r="B27" s="2"/>
      <c r="C27" s="2"/>
      <c r="D27" s="2"/>
      <c r="E27" s="2"/>
      <c r="F27" s="2"/>
      <c r="G27" s="2"/>
      <c r="AE27" s="2"/>
      <c r="AF27" s="2"/>
      <c r="AG27" s="2"/>
      <c r="AH27" s="2"/>
      <c r="AI27" s="2"/>
      <c r="AJ27" s="2"/>
      <c r="AK27" s="2"/>
      <c r="AL27" s="2"/>
      <c r="AR27" s="25"/>
      <c r="AS27" s="25"/>
      <c r="AT27" s="138"/>
      <c r="AU27" s="25"/>
      <c r="AW27" s="25"/>
      <c r="AX27" s="25"/>
      <c r="AY27" s="25"/>
      <c r="AZ27" s="25"/>
      <c r="BA27" s="25"/>
      <c r="BB27" s="25"/>
      <c r="BC27" s="25"/>
      <c r="BD27" s="25"/>
      <c r="BE27" s="25"/>
      <c r="BF27" s="25"/>
      <c r="BG27" s="25"/>
      <c r="BH27" s="25"/>
      <c r="BI27" s="25"/>
      <c r="BJ27" s="25"/>
      <c r="BK27" s="25"/>
      <c r="BL27" s="25"/>
      <c r="BM27" s="25"/>
      <c r="BN27" s="25"/>
      <c r="BO27" s="25"/>
      <c r="BP27" s="25"/>
      <c r="BQ27" s="25"/>
      <c r="BR27" s="25"/>
      <c r="BS27" s="25"/>
      <c r="BT27" s="25"/>
      <c r="BU27" s="36"/>
      <c r="BV27" s="36"/>
      <c r="BW27" s="36"/>
      <c r="BX27" s="36"/>
      <c r="BY27" s="36"/>
      <c r="BZ27" s="36"/>
      <c r="CA27" s="36"/>
      <c r="CB27" s="36"/>
      <c r="CC27" s="36"/>
      <c r="CD27" s="36"/>
      <c r="CE27" s="36"/>
      <c r="CF27" s="36"/>
      <c r="CG27" s="36"/>
      <c r="CH27" s="36"/>
      <c r="CI27" s="36"/>
      <c r="CJ27" s="36"/>
    </row>
    <row r="28" spans="2:88" ht="15" customHeight="1" x14ac:dyDescent="0.3">
      <c r="B28" s="77"/>
      <c r="C28" s="40" t="s">
        <v>127</v>
      </c>
      <c r="E28" s="77"/>
      <c r="F28" s="40" t="s">
        <v>126</v>
      </c>
      <c r="G28" s="2"/>
      <c r="H28" s="40" t="s">
        <v>396</v>
      </c>
      <c r="AK28" s="2"/>
      <c r="AL28" s="2"/>
      <c r="AM28" s="125">
        <f>IF(AND(ISBLANK(B28),ISBLANK(E28)),1,2)</f>
        <v>1</v>
      </c>
      <c r="AN28" s="125">
        <f>IF(ISBLANK(B28),1,2)</f>
        <v>1</v>
      </c>
      <c r="AO28" s="125">
        <f>IF(ISBLANK(B28),0,2)</f>
        <v>0</v>
      </c>
      <c r="AP28" s="125">
        <f>IF(ISBLANK(B28),1,IF(ISBLANK(E28),2,3))</f>
        <v>1</v>
      </c>
      <c r="AR28" s="36"/>
      <c r="AS28" s="25"/>
      <c r="AT28" s="138"/>
      <c r="AU28" s="25"/>
      <c r="AV28" s="25"/>
      <c r="AW28" s="25"/>
      <c r="AX28" s="25"/>
      <c r="AY28" s="25"/>
      <c r="AZ28" s="25"/>
      <c r="BA28" s="25"/>
      <c r="BB28" s="25"/>
      <c r="BC28" s="25"/>
      <c r="BD28" s="25"/>
      <c r="BE28" s="25"/>
      <c r="BF28" s="25"/>
      <c r="BG28" s="25"/>
      <c r="BH28" s="25"/>
      <c r="BI28" s="25"/>
      <c r="BJ28" s="25"/>
      <c r="BK28" s="25"/>
      <c r="BL28" s="25"/>
      <c r="BM28" s="25"/>
      <c r="BN28" s="25"/>
      <c r="BO28" s="25"/>
      <c r="BP28" s="25"/>
      <c r="BQ28" s="25"/>
      <c r="BR28" s="25"/>
      <c r="BS28" s="25"/>
      <c r="BT28" s="25"/>
      <c r="BU28" s="36"/>
      <c r="BV28" s="36"/>
      <c r="BW28" s="36"/>
      <c r="BX28" s="36"/>
      <c r="BY28" s="36"/>
      <c r="BZ28" s="36"/>
      <c r="CA28" s="36"/>
      <c r="CB28" s="36"/>
      <c r="CC28" s="36"/>
      <c r="CD28" s="36"/>
      <c r="CE28" s="36"/>
      <c r="CF28" s="36"/>
      <c r="CG28" s="36"/>
      <c r="CH28" s="36"/>
      <c r="CI28" s="36"/>
      <c r="CJ28" s="36"/>
    </row>
    <row r="29" spans="2:88" ht="4.95" customHeight="1" x14ac:dyDescent="0.3">
      <c r="B29" s="2"/>
      <c r="C29" s="2"/>
      <c r="D29" s="2"/>
      <c r="E29" s="2"/>
      <c r="F29" s="2"/>
      <c r="G29" s="2"/>
      <c r="AE29" s="2"/>
      <c r="AF29" s="2"/>
      <c r="AG29" s="2"/>
      <c r="AH29" s="2"/>
      <c r="AI29" s="2"/>
      <c r="AJ29" s="2"/>
      <c r="AK29" s="2"/>
      <c r="AL29" s="2"/>
      <c r="AR29" s="36"/>
      <c r="AS29" s="25"/>
      <c r="AT29" s="138"/>
      <c r="AU29" s="25"/>
      <c r="AV29" s="25"/>
      <c r="AW29" s="25"/>
      <c r="AX29" s="25"/>
      <c r="AY29" s="25"/>
      <c r="AZ29" s="25"/>
      <c r="BA29" s="25"/>
      <c r="BB29" s="25"/>
      <c r="BC29" s="25"/>
      <c r="BD29" s="25"/>
      <c r="BE29" s="25"/>
      <c r="BF29" s="25"/>
      <c r="BG29" s="25"/>
      <c r="BH29" s="25"/>
      <c r="BI29" s="25"/>
      <c r="BJ29" s="25"/>
      <c r="BK29" s="25"/>
      <c r="BL29" s="25"/>
      <c r="BM29" s="25"/>
      <c r="BN29" s="25"/>
      <c r="BO29" s="25"/>
      <c r="BP29" s="25"/>
      <c r="BQ29" s="25"/>
      <c r="BR29" s="25"/>
      <c r="BS29" s="25"/>
      <c r="BT29" s="25"/>
      <c r="BU29" s="36"/>
      <c r="BV29" s="36"/>
      <c r="BW29" s="36"/>
      <c r="BX29" s="36"/>
      <c r="BY29" s="36"/>
      <c r="BZ29" s="36"/>
      <c r="CA29" s="36"/>
      <c r="CB29" s="36"/>
      <c r="CC29" s="36"/>
      <c r="CD29" s="36"/>
      <c r="CE29" s="36"/>
      <c r="CF29" s="36"/>
      <c r="CG29" s="36"/>
      <c r="CH29" s="36"/>
      <c r="CI29" s="36"/>
      <c r="CJ29" s="36"/>
    </row>
    <row r="30" spans="2:88" ht="15" customHeight="1" x14ac:dyDescent="0.3">
      <c r="B30" s="77"/>
      <c r="C30" s="40" t="s">
        <v>127</v>
      </c>
      <c r="E30" s="77"/>
      <c r="F30" s="40" t="s">
        <v>126</v>
      </c>
      <c r="G30" s="2"/>
      <c r="H30" s="40" t="s">
        <v>416</v>
      </c>
      <c r="AJ30" s="2"/>
      <c r="AK30" s="2"/>
      <c r="AL30" s="2"/>
      <c r="AM30" s="125">
        <f>IF(AND(ISBLANK(B30),ISBLANK(E30)),1,2)</f>
        <v>1</v>
      </c>
      <c r="AN30" s="125">
        <f>IF(ISBLANK(B30),1,2)</f>
        <v>1</v>
      </c>
      <c r="AO30" s="125">
        <f>IF(ISBLANK(B30),0,2)</f>
        <v>0</v>
      </c>
      <c r="AP30" s="125">
        <f>IF(ISBLANK(B30),1,IF(ISBLANK(E30),2,3))</f>
        <v>1</v>
      </c>
      <c r="AR30" s="36"/>
      <c r="AS30" s="25"/>
      <c r="AT30" s="138"/>
      <c r="AU30" s="25"/>
      <c r="AV30" s="25"/>
      <c r="AW30" s="25"/>
      <c r="AX30" s="25"/>
      <c r="AY30" s="25"/>
      <c r="AZ30" s="25"/>
      <c r="BA30" s="25"/>
      <c r="BB30" s="25"/>
      <c r="BC30" s="25"/>
      <c r="BD30" s="25"/>
      <c r="BE30" s="25"/>
      <c r="BF30" s="25"/>
      <c r="BG30" s="25"/>
      <c r="BH30" s="25"/>
      <c r="BI30" s="25"/>
      <c r="BJ30" s="25"/>
      <c r="BK30" s="25"/>
      <c r="BL30" s="25"/>
      <c r="BM30" s="25"/>
      <c r="BN30" s="25"/>
      <c r="BO30" s="25"/>
      <c r="BP30" s="25"/>
      <c r="BQ30" s="25"/>
      <c r="BR30" s="25"/>
      <c r="BS30" s="25"/>
      <c r="BT30" s="25"/>
      <c r="BU30" s="36"/>
      <c r="BV30" s="36"/>
      <c r="BW30" s="36"/>
      <c r="BX30" s="36"/>
      <c r="BY30" s="36"/>
      <c r="BZ30" s="36"/>
      <c r="CA30" s="36"/>
      <c r="CB30" s="36"/>
      <c r="CC30" s="36"/>
      <c r="CD30" s="36"/>
      <c r="CE30" s="36"/>
      <c r="CF30" s="36"/>
      <c r="CG30" s="36"/>
      <c r="CH30" s="36"/>
      <c r="CI30" s="36"/>
      <c r="CJ30" s="36"/>
    </row>
    <row r="31" spans="2:88" ht="4.95" customHeight="1" x14ac:dyDescent="0.3">
      <c r="B31" s="2"/>
      <c r="C31" s="2"/>
      <c r="D31" s="2"/>
      <c r="E31" s="2"/>
      <c r="F31" s="2"/>
      <c r="G31" s="2"/>
      <c r="AE31" s="2"/>
      <c r="AF31" s="2"/>
      <c r="AG31" s="2"/>
      <c r="AJ31" s="2"/>
      <c r="AK31" s="2"/>
      <c r="AL31" s="2"/>
      <c r="AR31" s="36"/>
      <c r="AS31" s="25"/>
      <c r="AT31" s="138"/>
      <c r="AU31" s="25"/>
      <c r="AV31" s="25"/>
      <c r="AW31" s="25"/>
      <c r="AX31" s="25"/>
      <c r="AY31" s="25"/>
      <c r="AZ31" s="25"/>
      <c r="BA31" s="25"/>
      <c r="BB31" s="25"/>
      <c r="BC31" s="25"/>
      <c r="BD31" s="25"/>
      <c r="BE31" s="25"/>
      <c r="BF31" s="25"/>
      <c r="BG31" s="25"/>
      <c r="BH31" s="25"/>
      <c r="BI31" s="25"/>
      <c r="BJ31" s="25"/>
      <c r="BK31" s="25"/>
      <c r="BL31" s="25"/>
      <c r="BM31" s="25"/>
      <c r="BN31" s="25"/>
      <c r="BO31" s="25"/>
      <c r="BP31" s="25"/>
      <c r="BQ31" s="25"/>
      <c r="BR31" s="25"/>
      <c r="BS31" s="25"/>
      <c r="BT31" s="25"/>
      <c r="BU31" s="36"/>
      <c r="BV31" s="36"/>
      <c r="BW31" s="36"/>
      <c r="BX31" s="36"/>
      <c r="BY31" s="36"/>
      <c r="BZ31" s="36"/>
      <c r="CA31" s="36"/>
      <c r="CB31" s="36"/>
      <c r="CC31" s="36"/>
      <c r="CD31" s="36"/>
      <c r="CE31" s="36"/>
      <c r="CF31" s="36"/>
      <c r="CG31" s="36"/>
      <c r="CH31" s="36"/>
      <c r="CI31" s="36"/>
      <c r="CJ31" s="36"/>
    </row>
    <row r="32" spans="2:88" ht="15" customHeight="1" x14ac:dyDescent="0.3">
      <c r="B32" s="2"/>
      <c r="C32" s="2"/>
      <c r="D32" s="2"/>
      <c r="E32" s="2"/>
      <c r="F32" s="2"/>
      <c r="G32" s="2"/>
      <c r="K32" s="191" t="str">
        <f>IF($AO$22=1,"Phase",IF($AO$22=2,"Lot","Type?"))</f>
        <v>Type?</v>
      </c>
      <c r="L32" s="191"/>
      <c r="M32" s="191"/>
      <c r="R32" s="40" t="s">
        <v>478</v>
      </c>
      <c r="Y32" s="40" t="s">
        <v>479</v>
      </c>
      <c r="AE32" s="2"/>
      <c r="AF32" s="2"/>
      <c r="AG32" s="2"/>
      <c r="AJ32" s="2"/>
      <c r="AK32" s="2"/>
      <c r="AL32" s="2"/>
      <c r="AR32" s="36"/>
      <c r="AS32" s="25"/>
      <c r="AT32" s="138"/>
      <c r="AU32" s="25"/>
      <c r="AV32" s="25"/>
      <c r="AW32" s="25"/>
      <c r="AX32" s="25"/>
      <c r="AY32" s="25"/>
      <c r="AZ32" s="25"/>
      <c r="BA32" s="25"/>
      <c r="BB32" s="25"/>
      <c r="BC32" s="25"/>
      <c r="BD32" s="25"/>
      <c r="BE32" s="25"/>
      <c r="BF32" s="25"/>
      <c r="BG32" s="25"/>
      <c r="BH32" s="25"/>
      <c r="BI32" s="25"/>
      <c r="BJ32" s="25"/>
      <c r="BK32" s="25"/>
      <c r="BL32" s="25"/>
      <c r="BM32" s="25"/>
      <c r="BN32" s="25"/>
      <c r="BO32" s="25"/>
      <c r="BP32" s="25"/>
      <c r="BQ32" s="25"/>
      <c r="BR32" s="25"/>
      <c r="BS32" s="25"/>
      <c r="BT32" s="25"/>
      <c r="BU32" s="36"/>
      <c r="BV32" s="36"/>
      <c r="BW32" s="36"/>
      <c r="BX32" s="36"/>
      <c r="BY32" s="36"/>
      <c r="BZ32" s="36"/>
      <c r="CA32" s="36"/>
      <c r="CB32" s="36"/>
      <c r="CC32" s="36"/>
      <c r="CD32" s="36"/>
      <c r="CE32" s="36"/>
      <c r="CF32" s="36"/>
      <c r="CG32" s="36"/>
      <c r="CH32" s="36"/>
      <c r="CI32" s="36"/>
      <c r="CJ32" s="36"/>
    </row>
    <row r="33" spans="2:88" ht="15" customHeight="1" x14ac:dyDescent="0.3">
      <c r="B33" s="191" t="str">
        <f>IF($AO$22=1,"Phase",IF($AO$22=2,"Lot","Type?"))</f>
        <v>Type?</v>
      </c>
      <c r="C33" s="191"/>
      <c r="D33" s="191"/>
      <c r="F33" s="191" t="str">
        <f>IF($AO$22=1,"No. Lots",IF($AO$22=2,"Lot ID","Type?"))</f>
        <v>Type?</v>
      </c>
      <c r="G33" s="191"/>
      <c r="H33" s="191"/>
      <c r="K33" s="191" t="s">
        <v>17</v>
      </c>
      <c r="L33" s="191"/>
      <c r="M33" s="191"/>
      <c r="R33" s="191" t="s">
        <v>400</v>
      </c>
      <c r="S33" s="191"/>
      <c r="T33" s="191"/>
      <c r="Y33" s="191" t="s">
        <v>400</v>
      </c>
      <c r="Z33" s="191"/>
      <c r="AA33" s="191"/>
      <c r="AD33" s="40" t="s">
        <v>401</v>
      </c>
      <c r="AM33" s="24" t="str">
        <f>B33</f>
        <v>Type?</v>
      </c>
      <c r="AN33" s="24" t="str">
        <f>F33</f>
        <v>Type?</v>
      </c>
      <c r="AP33" s="24" t="s">
        <v>402</v>
      </c>
      <c r="AR33" s="36"/>
      <c r="AS33" s="25"/>
      <c r="AT33" s="138"/>
      <c r="AU33" s="25"/>
      <c r="AV33" s="25"/>
      <c r="AW33" s="25"/>
      <c r="AX33" s="25"/>
      <c r="AY33" s="25"/>
      <c r="AZ33" s="25"/>
      <c r="BA33" s="25"/>
      <c r="BB33" s="25"/>
      <c r="BC33" s="25"/>
      <c r="BD33" s="25"/>
      <c r="BE33" s="25"/>
      <c r="BF33" s="25"/>
      <c r="BG33" s="25"/>
      <c r="BH33" s="25"/>
      <c r="BI33" s="25"/>
      <c r="BJ33" s="25"/>
      <c r="BK33" s="25"/>
      <c r="BL33" s="25"/>
      <c r="BM33" s="25"/>
      <c r="BN33" s="25"/>
      <c r="BO33" s="25"/>
      <c r="BP33" s="25"/>
      <c r="BQ33" s="25"/>
      <c r="BR33" s="25"/>
      <c r="BS33" s="25"/>
      <c r="BT33" s="25"/>
      <c r="BU33" s="36"/>
      <c r="BV33" s="36"/>
      <c r="BW33" s="36"/>
      <c r="BX33" s="36"/>
      <c r="BY33" s="36"/>
      <c r="BZ33" s="36"/>
      <c r="CA33" s="36"/>
      <c r="CB33" s="36"/>
      <c r="CC33" s="36"/>
      <c r="CD33" s="36"/>
      <c r="CE33" s="36"/>
      <c r="CF33" s="36"/>
      <c r="CG33" s="36"/>
      <c r="CH33" s="36"/>
      <c r="CI33" s="36"/>
      <c r="CJ33" s="36"/>
    </row>
    <row r="34" spans="2:88" ht="15" customHeight="1" x14ac:dyDescent="0.3">
      <c r="C34" s="4">
        <v>1</v>
      </c>
      <c r="F34" s="216"/>
      <c r="G34" s="216"/>
      <c r="H34" s="216"/>
      <c r="K34" s="217"/>
      <c r="L34" s="217"/>
      <c r="M34" s="217"/>
      <c r="N34" s="218" t="str">
        <f>IF($AQ$18=0,"Units?",IF($AQ$18=1,"ac",IF($AQ$18=2,"sq-ft","Error")))</f>
        <v>Units?</v>
      </c>
      <c r="O34" s="218"/>
      <c r="R34" s="217"/>
      <c r="S34" s="217"/>
      <c r="T34" s="217"/>
      <c r="U34" s="218" t="str">
        <f>IF($AQ$18=0,"Units?",IF($AQ$18=1,"ac",IF($AQ$18=2,"sq-ft","Error")))</f>
        <v>Units?</v>
      </c>
      <c r="V34" s="218"/>
      <c r="Y34" s="217"/>
      <c r="Z34" s="217"/>
      <c r="AA34" s="217"/>
      <c r="AB34" s="218" t="str">
        <f>IF($AQ$18=0,"Units?",IF($AQ$18=1,"ac",IF($AQ$18=2,"sq-ft","Error")))</f>
        <v>Units?</v>
      </c>
      <c r="AC34" s="218"/>
      <c r="AE34" s="77"/>
      <c r="AF34" s="40" t="s">
        <v>126</v>
      </c>
      <c r="AH34" s="77"/>
      <c r="AI34" s="40" t="s">
        <v>127</v>
      </c>
      <c r="AM34" s="125">
        <f>IF(OR(C34&lt;=$AH$20,C34&lt;=$AH$22),2,1)</f>
        <v>1</v>
      </c>
      <c r="AN34" s="125">
        <f>IF(ISBLANK(F34),1,2)</f>
        <v>1</v>
      </c>
      <c r="AP34" s="125">
        <f>IF(AND(ISBLANK(AE34),ISBLANK(AH34)),0,1)</f>
        <v>0</v>
      </c>
      <c r="AQ34" s="125">
        <f>IF(ISBLANK(AE34),1,IF(ISBLANK(AH34),2,3))</f>
        <v>1</v>
      </c>
      <c r="AV34" s="25"/>
      <c r="AW34" s="25"/>
      <c r="AX34" s="25"/>
      <c r="AY34" s="25"/>
      <c r="AZ34" s="25"/>
      <c r="BA34" s="25"/>
      <c r="BB34" s="25"/>
      <c r="BC34" s="25"/>
      <c r="BD34" s="25"/>
      <c r="BE34" s="25"/>
      <c r="BF34" s="25"/>
      <c r="BG34" s="25"/>
      <c r="BH34" s="25"/>
      <c r="BI34" s="25"/>
      <c r="BJ34" s="25"/>
      <c r="BK34" s="25"/>
      <c r="BL34" s="25"/>
      <c r="BM34" s="25"/>
      <c r="BN34" s="25"/>
      <c r="BO34" s="25"/>
      <c r="BP34" s="25"/>
      <c r="BQ34" s="25"/>
      <c r="BR34" s="25"/>
      <c r="BS34" s="25"/>
      <c r="BT34" s="25"/>
      <c r="BU34" s="36"/>
      <c r="BV34" s="36"/>
      <c r="BW34" s="36"/>
      <c r="BX34" s="36"/>
      <c r="BY34" s="36"/>
      <c r="BZ34" s="36"/>
      <c r="CA34" s="36"/>
      <c r="CB34" s="36"/>
      <c r="CC34" s="36"/>
      <c r="CD34" s="36"/>
      <c r="CE34" s="36"/>
      <c r="CF34" s="36"/>
      <c r="CG34" s="36"/>
      <c r="CH34" s="36"/>
      <c r="CI34" s="36"/>
      <c r="CJ34" s="36"/>
    </row>
    <row r="35" spans="2:88" ht="4.95" customHeight="1" x14ac:dyDescent="0.3">
      <c r="C35" s="4"/>
      <c r="F35" s="53"/>
      <c r="G35" s="53"/>
      <c r="K35" s="142"/>
      <c r="L35" s="142"/>
      <c r="M35" s="142"/>
      <c r="N35" s="13"/>
      <c r="O35" s="13"/>
      <c r="R35" s="142"/>
      <c r="S35" s="142"/>
      <c r="T35" s="142"/>
      <c r="U35" s="13"/>
      <c r="V35" s="13"/>
      <c r="Y35" s="142"/>
      <c r="Z35" s="142"/>
      <c r="AA35" s="142"/>
      <c r="AB35" s="13"/>
      <c r="AC35" s="13"/>
      <c r="AE35" s="143"/>
      <c r="AH35" s="143"/>
      <c r="AM35" s="144"/>
      <c r="AN35" s="144"/>
      <c r="AV35" s="25"/>
      <c r="AW35" s="25"/>
      <c r="AX35" s="25"/>
      <c r="AY35" s="25"/>
      <c r="AZ35" s="25"/>
      <c r="BA35" s="25"/>
      <c r="BB35" s="25"/>
      <c r="BC35" s="25"/>
      <c r="BD35" s="25"/>
      <c r="BE35" s="25"/>
      <c r="BF35" s="25"/>
      <c r="BG35" s="25"/>
      <c r="BH35" s="25"/>
      <c r="BI35" s="25"/>
      <c r="BJ35" s="25"/>
      <c r="BK35" s="25"/>
      <c r="BL35" s="25"/>
      <c r="BM35" s="25"/>
      <c r="BN35" s="25"/>
      <c r="BO35" s="25"/>
      <c r="BP35" s="25"/>
      <c r="BQ35" s="25"/>
      <c r="BR35" s="25"/>
      <c r="BS35" s="25"/>
      <c r="BT35" s="25"/>
      <c r="BU35" s="36"/>
      <c r="BV35" s="36"/>
      <c r="BW35" s="36"/>
      <c r="BX35" s="36"/>
      <c r="BY35" s="36"/>
      <c r="BZ35" s="36"/>
      <c r="CA35" s="36"/>
      <c r="CB35" s="36"/>
      <c r="CC35" s="36"/>
      <c r="CD35" s="36"/>
      <c r="CE35" s="36"/>
      <c r="CF35" s="36"/>
      <c r="CG35" s="36"/>
      <c r="CH35" s="36"/>
      <c r="CI35" s="36"/>
      <c r="CJ35" s="36"/>
    </row>
    <row r="36" spans="2:88" ht="15" customHeight="1" x14ac:dyDescent="0.3">
      <c r="C36" s="4">
        <f>C34+1</f>
        <v>2</v>
      </c>
      <c r="F36" s="216"/>
      <c r="G36" s="216"/>
      <c r="H36" s="216"/>
      <c r="K36" s="217"/>
      <c r="L36" s="217"/>
      <c r="M36" s="217"/>
      <c r="N36" s="218" t="str">
        <f>IF($AQ$18=0,"Units?",IF($AQ$18=1,"ac",IF($AQ$18=2,"sq-ft","Error")))</f>
        <v>Units?</v>
      </c>
      <c r="O36" s="218"/>
      <c r="R36" s="217"/>
      <c r="S36" s="217"/>
      <c r="T36" s="217"/>
      <c r="U36" s="218" t="str">
        <f>IF($AQ$18=0,"Units?",IF($AQ$18=1,"ac",IF($AQ$18=2,"sq-ft","Error")))</f>
        <v>Units?</v>
      </c>
      <c r="V36" s="218"/>
      <c r="Y36" s="217"/>
      <c r="Z36" s="217"/>
      <c r="AA36" s="217"/>
      <c r="AB36" s="218" t="str">
        <f>IF($AQ$18=0,"Units?",IF($AQ$18=1,"ac",IF($AQ$18=2,"sq-ft","Error")))</f>
        <v>Units?</v>
      </c>
      <c r="AC36" s="218"/>
      <c r="AE36" s="77"/>
      <c r="AF36" s="40" t="s">
        <v>126</v>
      </c>
      <c r="AH36" s="77"/>
      <c r="AI36" s="40" t="s">
        <v>127</v>
      </c>
      <c r="AM36" s="125">
        <f>IF(OR(C36&lt;=$AH$20,C36&lt;=$AH$22),2,1)</f>
        <v>1</v>
      </c>
      <c r="AN36" s="145">
        <f>IF(ISBLANK(F36),1,2)</f>
        <v>1</v>
      </c>
      <c r="AP36" s="125">
        <f>IF(AND(ISBLANK(AE36),ISBLANK(AH36)),0,1)</f>
        <v>0</v>
      </c>
      <c r="AQ36" s="125">
        <f>IF(ISBLANK(AE36),1,IF(ISBLANK(AH36),2,3))</f>
        <v>1</v>
      </c>
      <c r="AV36" s="25"/>
      <c r="AW36" s="25"/>
      <c r="AX36" s="25"/>
      <c r="AY36" s="25"/>
      <c r="AZ36" s="25"/>
      <c r="BA36" s="25"/>
      <c r="BB36" s="25"/>
      <c r="BC36" s="25"/>
      <c r="BD36" s="25"/>
      <c r="BE36" s="25"/>
      <c r="BF36" s="25"/>
      <c r="BG36" s="25"/>
      <c r="BH36" s="25"/>
      <c r="BI36" s="25"/>
      <c r="BJ36" s="25"/>
      <c r="BK36" s="25"/>
      <c r="BL36" s="25"/>
      <c r="BM36" s="25"/>
      <c r="BN36" s="25"/>
      <c r="BO36" s="25"/>
      <c r="BP36" s="25"/>
      <c r="BQ36" s="25"/>
      <c r="BR36" s="25"/>
      <c r="BS36" s="25"/>
      <c r="BT36" s="25"/>
      <c r="BU36" s="36"/>
      <c r="BV36" s="36"/>
      <c r="BW36" s="36"/>
      <c r="BX36" s="36"/>
      <c r="BY36" s="36"/>
      <c r="BZ36" s="36"/>
      <c r="CA36" s="36"/>
      <c r="CB36" s="36"/>
      <c r="CC36" s="36"/>
      <c r="CD36" s="36"/>
      <c r="CE36" s="36"/>
      <c r="CF36" s="36"/>
      <c r="CG36" s="36"/>
      <c r="CH36" s="36"/>
      <c r="CI36" s="36"/>
      <c r="CJ36" s="36"/>
    </row>
    <row r="37" spans="2:88" ht="4.95" customHeight="1" x14ac:dyDescent="0.3">
      <c r="C37" s="4"/>
      <c r="F37" s="53"/>
      <c r="G37" s="53"/>
      <c r="K37" s="142"/>
      <c r="L37" s="142"/>
      <c r="M37" s="142"/>
      <c r="N37" s="13"/>
      <c r="O37" s="13"/>
      <c r="R37" s="142"/>
      <c r="S37" s="142"/>
      <c r="T37" s="142"/>
      <c r="U37" s="13"/>
      <c r="V37" s="13"/>
      <c r="Y37" s="142"/>
      <c r="Z37" s="142"/>
      <c r="AA37" s="142"/>
      <c r="AB37" s="13"/>
      <c r="AC37" s="13"/>
      <c r="AE37" s="143"/>
      <c r="AH37" s="143"/>
      <c r="AM37" s="144"/>
      <c r="AN37" s="144"/>
      <c r="AV37" s="25"/>
      <c r="AW37" s="25"/>
      <c r="AX37" s="25"/>
      <c r="AY37" s="25"/>
      <c r="AZ37" s="25"/>
      <c r="BA37" s="25"/>
      <c r="BB37" s="25"/>
      <c r="BC37" s="25"/>
      <c r="BD37" s="25"/>
      <c r="BE37" s="25"/>
      <c r="BF37" s="25"/>
      <c r="BG37" s="25"/>
      <c r="BH37" s="25"/>
      <c r="BI37" s="25"/>
      <c r="BJ37" s="25"/>
      <c r="BK37" s="25"/>
      <c r="BL37" s="25"/>
      <c r="BM37" s="25"/>
      <c r="BN37" s="25"/>
      <c r="BO37" s="25"/>
      <c r="BP37" s="25"/>
      <c r="BQ37" s="25"/>
      <c r="BR37" s="25"/>
      <c r="BS37" s="25"/>
      <c r="BT37" s="25"/>
      <c r="BU37" s="36"/>
      <c r="BV37" s="36"/>
      <c r="BW37" s="36"/>
      <c r="BX37" s="36"/>
      <c r="BY37" s="36"/>
      <c r="BZ37" s="36"/>
      <c r="CA37" s="36"/>
      <c r="CB37" s="36"/>
      <c r="CC37" s="36"/>
      <c r="CD37" s="36"/>
      <c r="CE37" s="36"/>
      <c r="CF37" s="36"/>
      <c r="CG37" s="36"/>
      <c r="CH37" s="36"/>
      <c r="CI37" s="36"/>
      <c r="CJ37" s="36"/>
    </row>
    <row r="38" spans="2:88" ht="15" customHeight="1" x14ac:dyDescent="0.3">
      <c r="C38" s="4">
        <f>C36+1</f>
        <v>3</v>
      </c>
      <c r="F38" s="216"/>
      <c r="G38" s="216"/>
      <c r="H38" s="216"/>
      <c r="K38" s="217"/>
      <c r="L38" s="217"/>
      <c r="M38" s="217"/>
      <c r="N38" s="218" t="str">
        <f>IF($AQ$18=0,"Units?",IF($AQ$18=1,"ac",IF($AQ$18=2,"sq-ft","Error")))</f>
        <v>Units?</v>
      </c>
      <c r="O38" s="218"/>
      <c r="R38" s="217"/>
      <c r="S38" s="217"/>
      <c r="T38" s="217"/>
      <c r="U38" s="218" t="str">
        <f>IF($AQ$18=0,"Units?",IF($AQ$18=1,"ac",IF($AQ$18=2,"sq-ft","Error")))</f>
        <v>Units?</v>
      </c>
      <c r="V38" s="218"/>
      <c r="Y38" s="217"/>
      <c r="Z38" s="217"/>
      <c r="AA38" s="217"/>
      <c r="AB38" s="218" t="str">
        <f>IF($AQ$18=0,"Units?",IF($AQ$18=1,"ac",IF($AQ$18=2,"sq-ft","Error")))</f>
        <v>Units?</v>
      </c>
      <c r="AC38" s="218"/>
      <c r="AE38" s="77"/>
      <c r="AF38" s="40" t="s">
        <v>126</v>
      </c>
      <c r="AH38" s="77"/>
      <c r="AI38" s="40" t="s">
        <v>127</v>
      </c>
      <c r="AM38" s="125">
        <f>IF(OR(C38&lt;=$AH$20,C38&lt;=$AH$22),2,1)</f>
        <v>1</v>
      </c>
      <c r="AN38" s="125">
        <f>IF(ISBLANK(F38),1,2)</f>
        <v>1</v>
      </c>
      <c r="AP38" s="125">
        <f>IF(AND(ISBLANK(AE38),ISBLANK(AH38)),0,1)</f>
        <v>0</v>
      </c>
      <c r="AQ38" s="125">
        <f>IF(ISBLANK(AE38),1,IF(ISBLANK(AH38),2,3))</f>
        <v>1</v>
      </c>
      <c r="AV38" s="25"/>
      <c r="AW38" s="25"/>
      <c r="AX38" s="25"/>
      <c r="AY38" s="25"/>
      <c r="AZ38" s="25"/>
      <c r="BA38" s="25"/>
      <c r="BB38" s="25"/>
      <c r="BC38" s="25"/>
      <c r="BD38" s="25"/>
      <c r="BE38" s="25"/>
      <c r="BF38" s="25"/>
      <c r="BG38" s="25"/>
      <c r="BH38" s="25"/>
      <c r="BI38" s="25"/>
      <c r="BJ38" s="25"/>
      <c r="BK38" s="25"/>
      <c r="BL38" s="25"/>
      <c r="BM38" s="25"/>
      <c r="BN38" s="25"/>
      <c r="BO38" s="25"/>
      <c r="BP38" s="25"/>
      <c r="BQ38" s="25"/>
      <c r="BR38" s="25"/>
      <c r="BS38" s="25"/>
      <c r="BT38" s="25"/>
      <c r="BU38" s="36"/>
      <c r="BV38" s="36"/>
      <c r="BW38" s="36"/>
      <c r="BX38" s="36"/>
      <c r="BY38" s="36"/>
      <c r="BZ38" s="36"/>
      <c r="CA38" s="36"/>
      <c r="CB38" s="36"/>
      <c r="CC38" s="36"/>
      <c r="CD38" s="36"/>
      <c r="CE38" s="36"/>
      <c r="CF38" s="36"/>
      <c r="CG38" s="36"/>
      <c r="CH38" s="36"/>
      <c r="CI38" s="36"/>
      <c r="CJ38" s="36"/>
    </row>
    <row r="39" spans="2:88" ht="4.95" customHeight="1" x14ac:dyDescent="0.3">
      <c r="C39" s="4"/>
      <c r="F39" s="53"/>
      <c r="G39" s="53"/>
      <c r="K39" s="142"/>
      <c r="L39" s="142"/>
      <c r="M39" s="142"/>
      <c r="N39" s="13"/>
      <c r="O39" s="13"/>
      <c r="R39" s="142"/>
      <c r="S39" s="142"/>
      <c r="T39" s="142"/>
      <c r="U39" s="13"/>
      <c r="V39" s="13"/>
      <c r="Y39" s="142"/>
      <c r="Z39" s="142"/>
      <c r="AA39" s="142"/>
      <c r="AB39" s="13"/>
      <c r="AC39" s="13"/>
      <c r="AE39" s="143"/>
      <c r="AH39" s="143"/>
      <c r="AM39" s="144"/>
      <c r="AN39" s="144"/>
      <c r="AV39" s="25"/>
      <c r="AW39" s="25"/>
      <c r="AX39" s="25"/>
      <c r="AY39" s="25"/>
      <c r="AZ39" s="25"/>
      <c r="BA39" s="25"/>
      <c r="BB39" s="25"/>
      <c r="BC39" s="25"/>
      <c r="BD39" s="25"/>
      <c r="BE39" s="25"/>
      <c r="BF39" s="25"/>
      <c r="BG39" s="25"/>
      <c r="BH39" s="25"/>
      <c r="BI39" s="25"/>
      <c r="BJ39" s="25"/>
      <c r="BK39" s="25"/>
      <c r="BL39" s="25"/>
      <c r="BM39" s="25"/>
      <c r="BN39" s="25"/>
      <c r="BO39" s="25"/>
      <c r="BP39" s="25"/>
      <c r="BQ39" s="25"/>
      <c r="BR39" s="25"/>
      <c r="BS39" s="25"/>
      <c r="BT39" s="25"/>
      <c r="BU39" s="36"/>
      <c r="BV39" s="36"/>
      <c r="BW39" s="36"/>
      <c r="BX39" s="36"/>
      <c r="BY39" s="36"/>
      <c r="BZ39" s="36"/>
      <c r="CA39" s="36"/>
      <c r="CB39" s="36"/>
      <c r="CC39" s="36"/>
      <c r="CD39" s="36"/>
      <c r="CE39" s="36"/>
      <c r="CF39" s="36"/>
      <c r="CG39" s="36"/>
      <c r="CH39" s="36"/>
      <c r="CI39" s="36"/>
      <c r="CJ39" s="36"/>
    </row>
    <row r="40" spans="2:88" ht="15" customHeight="1" x14ac:dyDescent="0.3">
      <c r="C40" s="4">
        <f>C38+1</f>
        <v>4</v>
      </c>
      <c r="F40" s="216"/>
      <c r="G40" s="216"/>
      <c r="H40" s="216"/>
      <c r="K40" s="217"/>
      <c r="L40" s="217"/>
      <c r="M40" s="217"/>
      <c r="N40" s="218" t="str">
        <f>IF($AQ$18=0,"Units?",IF($AQ$18=1,"ac",IF($AQ$18=2,"sq-ft","Error")))</f>
        <v>Units?</v>
      </c>
      <c r="O40" s="218"/>
      <c r="R40" s="217"/>
      <c r="S40" s="217"/>
      <c r="T40" s="217"/>
      <c r="U40" s="218" t="str">
        <f>IF($AQ$18=0,"Units?",IF($AQ$18=1,"ac",IF($AQ$18=2,"sq-ft","Error")))</f>
        <v>Units?</v>
      </c>
      <c r="V40" s="218"/>
      <c r="Y40" s="217"/>
      <c r="Z40" s="217"/>
      <c r="AA40" s="217"/>
      <c r="AB40" s="218" t="str">
        <f>IF($AQ$18=0,"Units?",IF($AQ$18=1,"ac",IF($AQ$18=2,"sq-ft","Error")))</f>
        <v>Units?</v>
      </c>
      <c r="AC40" s="218"/>
      <c r="AE40" s="77"/>
      <c r="AF40" s="40" t="s">
        <v>126</v>
      </c>
      <c r="AH40" s="77"/>
      <c r="AI40" s="40" t="s">
        <v>127</v>
      </c>
      <c r="AM40" s="125">
        <f>IF(OR(C40&lt;=$AH$20,C40&lt;=$AH$22),2,1)</f>
        <v>1</v>
      </c>
      <c r="AN40" s="125">
        <f>IF(ISBLANK(F40),1,2)</f>
        <v>1</v>
      </c>
      <c r="AP40" s="125">
        <f>IF(AND(ISBLANK(AE40),ISBLANK(AH40)),0,1)</f>
        <v>0</v>
      </c>
      <c r="AQ40" s="125">
        <f>IF(ISBLANK(AE40),1,IF(ISBLANK(AH40),2,3))</f>
        <v>1</v>
      </c>
      <c r="AV40" s="25"/>
      <c r="AW40" s="25"/>
      <c r="AX40" s="25"/>
      <c r="AY40" s="25"/>
      <c r="AZ40" s="25"/>
      <c r="BA40" s="25"/>
      <c r="BB40" s="25"/>
      <c r="BC40" s="25"/>
      <c r="BD40" s="25"/>
      <c r="BE40" s="25"/>
      <c r="BF40" s="25"/>
      <c r="BG40" s="25"/>
      <c r="BH40" s="25"/>
      <c r="BI40" s="25"/>
      <c r="BJ40" s="25"/>
      <c r="BK40" s="25"/>
      <c r="BL40" s="25"/>
      <c r="BM40" s="25"/>
      <c r="BN40" s="25"/>
      <c r="BO40" s="25"/>
      <c r="BP40" s="25"/>
      <c r="BQ40" s="25"/>
      <c r="BR40" s="25"/>
      <c r="BS40" s="25"/>
      <c r="BT40" s="25"/>
      <c r="BU40" s="36"/>
      <c r="BV40" s="36"/>
      <c r="BW40" s="36"/>
      <c r="BX40" s="36"/>
      <c r="BY40" s="36"/>
      <c r="BZ40" s="36"/>
      <c r="CA40" s="36"/>
      <c r="CB40" s="36"/>
      <c r="CC40" s="36"/>
      <c r="CD40" s="36"/>
      <c r="CE40" s="36"/>
      <c r="CF40" s="36"/>
      <c r="CG40" s="36"/>
      <c r="CH40" s="36"/>
      <c r="CI40" s="36"/>
      <c r="CJ40" s="36"/>
    </row>
    <row r="41" spans="2:88" ht="4.95" customHeight="1" x14ac:dyDescent="0.3">
      <c r="C41" s="4"/>
      <c r="F41" s="53"/>
      <c r="G41" s="53"/>
      <c r="K41" s="142"/>
      <c r="L41" s="142"/>
      <c r="M41" s="142"/>
      <c r="N41" s="13"/>
      <c r="O41" s="13"/>
      <c r="R41" s="142"/>
      <c r="S41" s="142"/>
      <c r="T41" s="142"/>
      <c r="U41" s="13"/>
      <c r="V41" s="13"/>
      <c r="Y41" s="142"/>
      <c r="Z41" s="142"/>
      <c r="AA41" s="142"/>
      <c r="AB41" s="13"/>
      <c r="AC41" s="13"/>
      <c r="AE41" s="143"/>
      <c r="AH41" s="143"/>
      <c r="AM41" s="144"/>
      <c r="AN41" s="144"/>
      <c r="AV41" s="25"/>
      <c r="AW41" s="25"/>
      <c r="AX41" s="25"/>
      <c r="AY41" s="25"/>
      <c r="AZ41" s="25"/>
      <c r="BA41" s="25"/>
      <c r="BB41" s="25"/>
      <c r="BC41" s="25"/>
      <c r="BD41" s="25"/>
      <c r="BE41" s="25"/>
      <c r="BF41" s="25"/>
      <c r="BG41" s="25"/>
      <c r="BH41" s="25"/>
      <c r="BI41" s="25"/>
      <c r="BJ41" s="25"/>
      <c r="BK41" s="25"/>
      <c r="BL41" s="25"/>
      <c r="BM41" s="25"/>
      <c r="BN41" s="25"/>
      <c r="BO41" s="25"/>
      <c r="BP41" s="25"/>
      <c r="BQ41" s="25"/>
      <c r="BR41" s="25"/>
      <c r="BS41" s="25"/>
      <c r="BT41" s="25"/>
      <c r="BU41" s="36"/>
      <c r="BV41" s="36"/>
      <c r="BW41" s="36"/>
      <c r="BX41" s="36"/>
      <c r="BY41" s="36"/>
      <c r="BZ41" s="36"/>
      <c r="CA41" s="36"/>
      <c r="CB41" s="36"/>
      <c r="CC41" s="36"/>
      <c r="CD41" s="36"/>
      <c r="CE41" s="36"/>
      <c r="CF41" s="36"/>
      <c r="CG41" s="36"/>
      <c r="CH41" s="36"/>
      <c r="CI41" s="36"/>
      <c r="CJ41" s="36"/>
    </row>
    <row r="42" spans="2:88" ht="15" customHeight="1" x14ac:dyDescent="0.3">
      <c r="C42" s="4">
        <f>C40+1</f>
        <v>5</v>
      </c>
      <c r="F42" s="216"/>
      <c r="G42" s="216"/>
      <c r="H42" s="216"/>
      <c r="K42" s="217"/>
      <c r="L42" s="217"/>
      <c r="M42" s="217"/>
      <c r="N42" s="218" t="str">
        <f>IF($AQ$18=0,"Units?",IF($AQ$18=1,"ac",IF($AQ$18=2,"sq-ft","Error")))</f>
        <v>Units?</v>
      </c>
      <c r="O42" s="218"/>
      <c r="R42" s="217"/>
      <c r="S42" s="217"/>
      <c r="T42" s="217"/>
      <c r="U42" s="218" t="str">
        <f>IF($AQ$18=0,"Units?",IF($AQ$18=1,"ac",IF($AQ$18=2,"sq-ft","Error")))</f>
        <v>Units?</v>
      </c>
      <c r="V42" s="218"/>
      <c r="Y42" s="217"/>
      <c r="Z42" s="217"/>
      <c r="AA42" s="217"/>
      <c r="AB42" s="218" t="str">
        <f>IF($AQ$18=0,"Units?",IF($AQ$18=1,"ac",IF($AQ$18=2,"sq-ft","Error")))</f>
        <v>Units?</v>
      </c>
      <c r="AC42" s="218"/>
      <c r="AE42" s="77"/>
      <c r="AF42" s="40" t="s">
        <v>126</v>
      </c>
      <c r="AH42" s="77"/>
      <c r="AI42" s="40" t="s">
        <v>127</v>
      </c>
      <c r="AM42" s="125">
        <f>IF(OR(C42&lt;=$AH$20,C42&lt;=$AH$22),2,1)</f>
        <v>1</v>
      </c>
      <c r="AN42" s="125">
        <f>IF(ISBLANK(F42),1,2)</f>
        <v>1</v>
      </c>
      <c r="AP42" s="125">
        <f>IF(AND(ISBLANK(AE42),ISBLANK(AH42)),0,1)</f>
        <v>0</v>
      </c>
      <c r="AQ42" s="125">
        <f>IF(ISBLANK(AE42),1,IF(ISBLANK(AH42),2,3))</f>
        <v>1</v>
      </c>
      <c r="AV42" s="25"/>
      <c r="AW42" s="25"/>
      <c r="AX42" s="25"/>
      <c r="AY42" s="25"/>
      <c r="AZ42" s="25"/>
      <c r="BA42" s="25"/>
      <c r="BB42" s="25"/>
      <c r="BC42" s="25"/>
      <c r="BD42" s="25"/>
      <c r="BE42" s="25"/>
      <c r="BF42" s="25"/>
      <c r="BG42" s="25"/>
      <c r="BH42" s="25"/>
      <c r="BI42" s="25"/>
      <c r="BJ42" s="25"/>
      <c r="BK42" s="25"/>
      <c r="BL42" s="25"/>
      <c r="BM42" s="25"/>
      <c r="BN42" s="25"/>
      <c r="BO42" s="25"/>
      <c r="BP42" s="25"/>
      <c r="BQ42" s="25"/>
      <c r="BR42" s="25"/>
      <c r="BS42" s="25"/>
      <c r="BT42" s="25"/>
      <c r="BU42" s="36"/>
      <c r="BV42" s="36"/>
      <c r="BW42" s="36"/>
      <c r="BX42" s="36"/>
      <c r="BY42" s="36"/>
      <c r="BZ42" s="36"/>
      <c r="CA42" s="36"/>
      <c r="CB42" s="36"/>
      <c r="CC42" s="36"/>
      <c r="CD42" s="36"/>
      <c r="CE42" s="36"/>
      <c r="CF42" s="36"/>
      <c r="CG42" s="36"/>
      <c r="CH42" s="36"/>
      <c r="CI42" s="36"/>
      <c r="CJ42" s="36"/>
    </row>
    <row r="43" spans="2:88" ht="4.95" customHeight="1" x14ac:dyDescent="0.3">
      <c r="C43" s="4"/>
      <c r="F43" s="53"/>
      <c r="G43" s="53"/>
      <c r="K43" s="142"/>
      <c r="L43" s="142"/>
      <c r="M43" s="142"/>
      <c r="N43" s="13"/>
      <c r="O43" s="13"/>
      <c r="R43" s="142"/>
      <c r="S43" s="142"/>
      <c r="T43" s="142"/>
      <c r="U43" s="13"/>
      <c r="V43" s="13"/>
      <c r="Y43" s="142"/>
      <c r="Z43" s="142"/>
      <c r="AA43" s="142"/>
      <c r="AB43" s="13"/>
      <c r="AC43" s="13"/>
      <c r="AE43" s="143"/>
      <c r="AH43" s="143"/>
      <c r="AM43" s="144"/>
      <c r="AN43" s="144"/>
      <c r="AV43" s="25"/>
      <c r="AW43" s="25"/>
      <c r="AX43" s="25"/>
      <c r="AY43" s="25"/>
      <c r="AZ43" s="25"/>
      <c r="BA43" s="25"/>
      <c r="BB43" s="25"/>
      <c r="BC43" s="25"/>
      <c r="BD43" s="25"/>
      <c r="BE43" s="25"/>
      <c r="BF43" s="25"/>
      <c r="BG43" s="25"/>
      <c r="BH43" s="25"/>
      <c r="BI43" s="25"/>
      <c r="BJ43" s="25"/>
      <c r="BK43" s="25"/>
      <c r="BL43" s="25"/>
      <c r="BM43" s="25"/>
      <c r="BN43" s="25"/>
      <c r="BO43" s="25"/>
      <c r="BP43" s="25"/>
      <c r="BQ43" s="25"/>
      <c r="BR43" s="25"/>
      <c r="BS43" s="25"/>
      <c r="BT43" s="25"/>
      <c r="BU43" s="36"/>
      <c r="BV43" s="36"/>
      <c r="BW43" s="36"/>
      <c r="BX43" s="36"/>
      <c r="BY43" s="36"/>
      <c r="BZ43" s="36"/>
      <c r="CA43" s="36"/>
      <c r="CB43" s="36"/>
      <c r="CC43" s="36"/>
      <c r="CD43" s="36"/>
      <c r="CE43" s="36"/>
      <c r="CF43" s="36"/>
      <c r="CG43" s="36"/>
      <c r="CH43" s="36"/>
      <c r="CI43" s="36"/>
      <c r="CJ43" s="36"/>
    </row>
    <row r="44" spans="2:88" ht="15" customHeight="1" x14ac:dyDescent="0.3">
      <c r="C44" s="4">
        <f>C42+1</f>
        <v>6</v>
      </c>
      <c r="F44" s="216"/>
      <c r="G44" s="216"/>
      <c r="H44" s="216"/>
      <c r="K44" s="217"/>
      <c r="L44" s="217"/>
      <c r="M44" s="217"/>
      <c r="N44" s="218" t="str">
        <f>IF($AQ$18=0,"Units?",IF($AQ$18=1,"ac",IF($AQ$18=2,"sq-ft","Error")))</f>
        <v>Units?</v>
      </c>
      <c r="O44" s="218"/>
      <c r="R44" s="217"/>
      <c r="S44" s="217"/>
      <c r="T44" s="217"/>
      <c r="U44" s="218" t="str">
        <f>IF($AQ$18=0,"Units?",IF($AQ$18=1,"ac",IF($AQ$18=2,"sq-ft","Error")))</f>
        <v>Units?</v>
      </c>
      <c r="V44" s="218"/>
      <c r="Y44" s="217"/>
      <c r="Z44" s="217"/>
      <c r="AA44" s="217"/>
      <c r="AB44" s="218" t="str">
        <f>IF($AQ$18=0,"Units?",IF($AQ$18=1,"ac",IF($AQ$18=2,"sq-ft","Error")))</f>
        <v>Units?</v>
      </c>
      <c r="AC44" s="218"/>
      <c r="AE44" s="77"/>
      <c r="AF44" s="40" t="s">
        <v>126</v>
      </c>
      <c r="AH44" s="77"/>
      <c r="AI44" s="40" t="s">
        <v>127</v>
      </c>
      <c r="AM44" s="125">
        <f>IF(OR(C44&lt;=$AH$20,C44&lt;=$AH$22),2,1)</f>
        <v>1</v>
      </c>
      <c r="AN44" s="125">
        <f>IF(ISBLANK(F44),1,2)</f>
        <v>1</v>
      </c>
      <c r="AP44" s="125">
        <f>IF(AND(ISBLANK(AE44),ISBLANK(AH44)),0,1)</f>
        <v>0</v>
      </c>
      <c r="AQ44" s="125">
        <f>IF(ISBLANK(AE44),1,IF(ISBLANK(AH44),2,3))</f>
        <v>1</v>
      </c>
      <c r="AR44" s="36"/>
      <c r="AS44" s="25"/>
      <c r="AT44" s="138"/>
      <c r="AU44" s="25"/>
      <c r="AV44" s="25"/>
      <c r="AW44" s="25"/>
      <c r="AX44" s="25"/>
      <c r="AY44" s="25"/>
      <c r="AZ44" s="25"/>
      <c r="BA44" s="25"/>
      <c r="BB44" s="25"/>
      <c r="BC44" s="25"/>
      <c r="BD44" s="25"/>
      <c r="BE44" s="25"/>
      <c r="BF44" s="25"/>
      <c r="BG44" s="25"/>
      <c r="BH44" s="25"/>
      <c r="BI44" s="25"/>
      <c r="BJ44" s="25"/>
      <c r="BK44" s="25"/>
      <c r="BL44" s="25"/>
      <c r="BM44" s="25"/>
      <c r="BN44" s="25"/>
      <c r="BO44" s="25"/>
      <c r="BP44" s="25"/>
      <c r="BQ44" s="25"/>
      <c r="BR44" s="25"/>
      <c r="BS44" s="25"/>
      <c r="BT44" s="25"/>
      <c r="BU44" s="36"/>
      <c r="BV44" s="36"/>
      <c r="BW44" s="36"/>
      <c r="BX44" s="36"/>
      <c r="BY44" s="36"/>
      <c r="BZ44" s="36"/>
      <c r="CA44" s="36"/>
      <c r="CB44" s="36"/>
      <c r="CC44" s="36"/>
      <c r="CD44" s="36"/>
      <c r="CE44" s="36"/>
      <c r="CF44" s="36"/>
      <c r="CG44" s="36"/>
      <c r="CH44" s="36"/>
      <c r="CI44" s="36"/>
      <c r="CJ44" s="36"/>
    </row>
    <row r="45" spans="2:88" ht="4.95" customHeight="1" x14ac:dyDescent="0.3">
      <c r="C45" s="4"/>
      <c r="F45" s="53"/>
      <c r="G45" s="53"/>
      <c r="K45" s="142"/>
      <c r="L45" s="142"/>
      <c r="M45" s="142"/>
      <c r="N45" s="13"/>
      <c r="O45" s="13"/>
      <c r="R45" s="142"/>
      <c r="S45" s="142"/>
      <c r="T45" s="142"/>
      <c r="U45" s="13"/>
      <c r="V45" s="13"/>
      <c r="Y45" s="142"/>
      <c r="Z45" s="142"/>
      <c r="AA45" s="142"/>
      <c r="AB45" s="13"/>
      <c r="AC45" s="13"/>
      <c r="AE45" s="143"/>
      <c r="AH45" s="143"/>
      <c r="AM45" s="144"/>
      <c r="AN45" s="144"/>
      <c r="AR45" s="36"/>
      <c r="AS45" s="25"/>
      <c r="AT45" s="138"/>
      <c r="AU45" s="25"/>
      <c r="AV45" s="25"/>
      <c r="AW45" s="25"/>
      <c r="AX45" s="25"/>
      <c r="AY45" s="25"/>
      <c r="AZ45" s="25"/>
      <c r="BA45" s="25"/>
      <c r="BB45" s="25"/>
      <c r="BC45" s="25"/>
      <c r="BD45" s="25"/>
      <c r="BE45" s="25"/>
      <c r="BF45" s="25"/>
      <c r="BG45" s="25"/>
      <c r="BH45" s="25"/>
      <c r="BI45" s="25"/>
      <c r="BJ45" s="25"/>
      <c r="BK45" s="25"/>
      <c r="BL45" s="25"/>
      <c r="BM45" s="25"/>
      <c r="BN45" s="25"/>
      <c r="BO45" s="25"/>
      <c r="BP45" s="25"/>
      <c r="BQ45" s="25"/>
      <c r="BR45" s="25"/>
      <c r="BS45" s="25"/>
      <c r="BT45" s="25"/>
      <c r="BU45" s="36"/>
      <c r="BV45" s="36"/>
      <c r="BW45" s="36"/>
      <c r="BX45" s="36"/>
      <c r="BY45" s="36"/>
      <c r="BZ45" s="36"/>
      <c r="CA45" s="36"/>
      <c r="CB45" s="36"/>
      <c r="CC45" s="36"/>
      <c r="CD45" s="36"/>
      <c r="CE45" s="36"/>
      <c r="CF45" s="36"/>
      <c r="CG45" s="36"/>
      <c r="CH45" s="36"/>
      <c r="CI45" s="36"/>
      <c r="CJ45" s="36"/>
    </row>
    <row r="46" spans="2:88" ht="15" customHeight="1" x14ac:dyDescent="0.3">
      <c r="C46" s="4">
        <f>C44+1</f>
        <v>7</v>
      </c>
      <c r="F46" s="216"/>
      <c r="G46" s="216"/>
      <c r="H46" s="216"/>
      <c r="K46" s="217"/>
      <c r="L46" s="217"/>
      <c r="M46" s="217"/>
      <c r="N46" s="218" t="str">
        <f>IF($AQ$18=0,"Units?",IF($AQ$18=1,"ac",IF($AQ$18=2,"sq-ft","Error")))</f>
        <v>Units?</v>
      </c>
      <c r="O46" s="218"/>
      <c r="R46" s="217"/>
      <c r="S46" s="217"/>
      <c r="T46" s="217"/>
      <c r="U46" s="218" t="str">
        <f>IF($AQ$18=0,"Units?",IF($AQ$18=1,"ac",IF($AQ$18=2,"sq-ft","Error")))</f>
        <v>Units?</v>
      </c>
      <c r="V46" s="218"/>
      <c r="Y46" s="217"/>
      <c r="Z46" s="217"/>
      <c r="AA46" s="217"/>
      <c r="AB46" s="218" t="str">
        <f>IF($AQ$18=0,"Units?",IF($AQ$18=1,"ac",IF($AQ$18=2,"sq-ft","Error")))</f>
        <v>Units?</v>
      </c>
      <c r="AC46" s="218"/>
      <c r="AE46" s="77"/>
      <c r="AF46" s="40" t="s">
        <v>126</v>
      </c>
      <c r="AH46" s="77"/>
      <c r="AI46" s="40" t="s">
        <v>127</v>
      </c>
      <c r="AM46" s="125">
        <f>IF(OR(C46&lt;=$AH$20,C46&lt;=$AH$22),2,1)</f>
        <v>1</v>
      </c>
      <c r="AN46" s="125">
        <f>IF(ISBLANK(F46),1,2)</f>
        <v>1</v>
      </c>
      <c r="AP46" s="125">
        <f>IF(AND(ISBLANK(AE46),ISBLANK(AH46)),0,1)</f>
        <v>0</v>
      </c>
      <c r="AQ46" s="125">
        <f>IF(ISBLANK(AE46),1,IF(ISBLANK(AH46),2,3))</f>
        <v>1</v>
      </c>
      <c r="AR46" s="25"/>
      <c r="AS46" s="141"/>
      <c r="AT46" s="138"/>
      <c r="AU46" s="25"/>
      <c r="AV46" s="25"/>
      <c r="AW46" s="25"/>
      <c r="AX46" s="25"/>
      <c r="AY46" s="25"/>
      <c r="AZ46" s="25"/>
      <c r="BA46" s="25"/>
      <c r="BB46" s="25"/>
      <c r="BC46" s="25"/>
      <c r="BD46" s="25"/>
      <c r="BE46" s="25"/>
      <c r="BF46" s="25"/>
      <c r="BG46" s="25"/>
      <c r="BH46" s="25"/>
      <c r="BI46" s="25"/>
      <c r="BJ46" s="25"/>
      <c r="BK46" s="25"/>
      <c r="BL46" s="25"/>
      <c r="BM46" s="25"/>
      <c r="BN46" s="25"/>
      <c r="BO46" s="25"/>
      <c r="BP46" s="25"/>
      <c r="BQ46" s="25"/>
      <c r="BR46" s="25"/>
      <c r="BS46" s="25"/>
      <c r="BT46" s="25"/>
      <c r="BU46" s="36"/>
      <c r="BV46" s="36"/>
      <c r="BW46" s="36"/>
      <c r="BX46" s="36"/>
      <c r="BY46" s="36"/>
      <c r="BZ46" s="36"/>
      <c r="CA46" s="36"/>
      <c r="CB46" s="36"/>
      <c r="CC46" s="36"/>
      <c r="CD46" s="36"/>
      <c r="CE46" s="36"/>
      <c r="CF46" s="36"/>
      <c r="CG46" s="36"/>
      <c r="CH46" s="36"/>
      <c r="CI46" s="36"/>
      <c r="CJ46" s="36"/>
    </row>
    <row r="47" spans="2:88" ht="4.95" customHeight="1" x14ac:dyDescent="0.3">
      <c r="C47" s="4"/>
      <c r="F47" s="53"/>
      <c r="G47" s="53"/>
      <c r="K47" s="142"/>
      <c r="L47" s="142"/>
      <c r="M47" s="142"/>
      <c r="N47" s="13"/>
      <c r="O47" s="13"/>
      <c r="R47" s="142"/>
      <c r="S47" s="142"/>
      <c r="T47" s="142"/>
      <c r="U47" s="13"/>
      <c r="V47" s="13"/>
      <c r="Y47" s="142"/>
      <c r="Z47" s="142"/>
      <c r="AA47" s="142"/>
      <c r="AB47" s="13"/>
      <c r="AC47" s="13"/>
      <c r="AE47" s="143"/>
      <c r="AH47" s="143"/>
      <c r="AM47" s="144"/>
      <c r="AN47" s="144"/>
      <c r="AR47" s="25"/>
      <c r="AS47" s="141"/>
      <c r="AT47" s="138"/>
      <c r="AU47" s="25"/>
      <c r="AV47" s="25"/>
      <c r="AW47" s="25"/>
      <c r="AX47" s="25"/>
      <c r="AY47" s="25"/>
      <c r="AZ47" s="25"/>
      <c r="BA47" s="25"/>
      <c r="BB47" s="25"/>
      <c r="BC47" s="25"/>
      <c r="BD47" s="25"/>
      <c r="BE47" s="25"/>
      <c r="BF47" s="25"/>
      <c r="BG47" s="25"/>
      <c r="BH47" s="25"/>
      <c r="BI47" s="25"/>
      <c r="BJ47" s="25"/>
      <c r="BK47" s="25"/>
      <c r="BL47" s="25"/>
      <c r="BM47" s="25"/>
      <c r="BN47" s="25"/>
      <c r="BO47" s="25"/>
      <c r="BP47" s="25"/>
      <c r="BQ47" s="25"/>
      <c r="BR47" s="25"/>
      <c r="BS47" s="25"/>
      <c r="BT47" s="25"/>
      <c r="BU47" s="36"/>
      <c r="BV47" s="36"/>
      <c r="BW47" s="36"/>
      <c r="BX47" s="36"/>
      <c r="BY47" s="36"/>
      <c r="BZ47" s="36"/>
      <c r="CA47" s="36"/>
      <c r="CB47" s="36"/>
      <c r="CC47" s="36"/>
      <c r="CD47" s="36"/>
      <c r="CE47" s="36"/>
      <c r="CF47" s="36"/>
      <c r="CG47" s="36"/>
      <c r="CH47" s="36"/>
      <c r="CI47" s="36"/>
      <c r="CJ47" s="36"/>
    </row>
    <row r="48" spans="2:88" ht="15" customHeight="1" x14ac:dyDescent="0.3">
      <c r="C48" s="4">
        <f>C46+1</f>
        <v>8</v>
      </c>
      <c r="F48" s="216"/>
      <c r="G48" s="216"/>
      <c r="H48" s="216"/>
      <c r="K48" s="217"/>
      <c r="L48" s="217"/>
      <c r="M48" s="217"/>
      <c r="N48" s="218" t="str">
        <f>IF($AQ$18=0,"Units?",IF($AQ$18=1,"ac",IF($AQ$18=2,"sq-ft","Error")))</f>
        <v>Units?</v>
      </c>
      <c r="O48" s="218"/>
      <c r="R48" s="217"/>
      <c r="S48" s="217"/>
      <c r="T48" s="217"/>
      <c r="U48" s="218" t="str">
        <f>IF($AQ$18=0,"Units?",IF($AQ$18=1,"ac",IF($AQ$18=2,"sq-ft","Error")))</f>
        <v>Units?</v>
      </c>
      <c r="V48" s="218"/>
      <c r="Y48" s="217"/>
      <c r="Z48" s="217"/>
      <c r="AA48" s="217"/>
      <c r="AB48" s="218" t="str">
        <f>IF($AQ$18=0,"Units?",IF($AQ$18=1,"ac",IF($AQ$18=2,"sq-ft","Error")))</f>
        <v>Units?</v>
      </c>
      <c r="AC48" s="218"/>
      <c r="AE48" s="77"/>
      <c r="AF48" s="40" t="s">
        <v>126</v>
      </c>
      <c r="AH48" s="77"/>
      <c r="AI48" s="40" t="s">
        <v>127</v>
      </c>
      <c r="AM48" s="125">
        <f>IF(OR(C48&lt;=$AH$20,C48&lt;=$AH$22),2,1)</f>
        <v>1</v>
      </c>
      <c r="AN48" s="125">
        <f>IF(ISBLANK(F48),1,2)</f>
        <v>1</v>
      </c>
      <c r="AP48" s="125">
        <f>IF(AND(ISBLANK(AE48),ISBLANK(AH48)),0,1)</f>
        <v>0</v>
      </c>
      <c r="AQ48" s="125">
        <f>IF(ISBLANK(AE48),1,IF(ISBLANK(AH48),2,3))</f>
        <v>1</v>
      </c>
      <c r="AR48" s="36"/>
      <c r="AS48" s="25"/>
      <c r="AT48" s="138"/>
      <c r="AU48" s="25"/>
      <c r="AV48" s="25"/>
      <c r="AW48" s="25"/>
      <c r="AX48" s="25"/>
      <c r="AY48" s="25"/>
      <c r="AZ48" s="25"/>
      <c r="BA48" s="25"/>
      <c r="BB48" s="25"/>
      <c r="BC48" s="25"/>
      <c r="BD48" s="25"/>
      <c r="BE48" s="25"/>
      <c r="BF48" s="25"/>
      <c r="BG48" s="25"/>
      <c r="BH48" s="25"/>
      <c r="BI48" s="25"/>
      <c r="BJ48" s="25"/>
      <c r="BK48" s="25"/>
      <c r="BL48" s="25"/>
      <c r="BM48" s="25"/>
      <c r="BN48" s="25"/>
      <c r="BO48" s="25"/>
      <c r="BP48" s="25"/>
      <c r="BQ48" s="25"/>
      <c r="BR48" s="25"/>
      <c r="BS48" s="25"/>
      <c r="BT48" s="25"/>
      <c r="BU48" s="36"/>
      <c r="BV48" s="36"/>
      <c r="BW48" s="36"/>
      <c r="BX48" s="36"/>
      <c r="BY48" s="36"/>
      <c r="BZ48" s="36"/>
      <c r="CA48" s="36"/>
      <c r="CB48" s="36"/>
      <c r="CC48" s="36"/>
      <c r="CD48" s="36"/>
      <c r="CE48" s="36"/>
      <c r="CF48" s="36"/>
      <c r="CG48" s="36"/>
      <c r="CH48" s="36"/>
      <c r="CI48" s="36"/>
      <c r="CJ48" s="36"/>
    </row>
    <row r="49" spans="3:88" ht="4.95" customHeight="1" x14ac:dyDescent="0.3">
      <c r="C49" s="4"/>
      <c r="F49" s="53"/>
      <c r="G49" s="53"/>
      <c r="K49" s="142"/>
      <c r="L49" s="142"/>
      <c r="M49" s="142"/>
      <c r="N49" s="13"/>
      <c r="O49" s="13"/>
      <c r="R49" s="142"/>
      <c r="S49" s="142"/>
      <c r="T49" s="142"/>
      <c r="U49" s="13"/>
      <c r="V49" s="13"/>
      <c r="Y49" s="142"/>
      <c r="Z49" s="142"/>
      <c r="AA49" s="142"/>
      <c r="AB49" s="13"/>
      <c r="AC49" s="13"/>
      <c r="AE49" s="143"/>
      <c r="AH49" s="143"/>
      <c r="AM49" s="144"/>
      <c r="AN49" s="144"/>
      <c r="AR49" s="36"/>
      <c r="AS49" s="25"/>
      <c r="AT49" s="138"/>
      <c r="AU49" s="25"/>
      <c r="AV49" s="25"/>
      <c r="AW49" s="25"/>
      <c r="AX49" s="25"/>
      <c r="AY49" s="25"/>
      <c r="AZ49" s="25"/>
      <c r="BA49" s="25"/>
      <c r="BB49" s="25"/>
      <c r="BC49" s="25"/>
      <c r="BD49" s="25"/>
      <c r="BE49" s="25"/>
      <c r="BF49" s="25"/>
      <c r="BG49" s="25"/>
      <c r="BH49" s="25"/>
      <c r="BI49" s="25"/>
      <c r="BJ49" s="25"/>
      <c r="BK49" s="25"/>
      <c r="BL49" s="25"/>
      <c r="BM49" s="25"/>
      <c r="BN49" s="25"/>
      <c r="BO49" s="25"/>
      <c r="BP49" s="25"/>
      <c r="BQ49" s="25"/>
      <c r="BR49" s="25"/>
      <c r="BS49" s="25"/>
      <c r="BT49" s="25"/>
      <c r="BU49" s="36"/>
      <c r="BV49" s="36"/>
      <c r="BW49" s="36"/>
      <c r="BX49" s="36"/>
      <c r="BY49" s="36"/>
      <c r="BZ49" s="36"/>
      <c r="CA49" s="36"/>
      <c r="CB49" s="36"/>
      <c r="CC49" s="36"/>
      <c r="CD49" s="36"/>
      <c r="CE49" s="36"/>
      <c r="CF49" s="36"/>
      <c r="CG49" s="36"/>
      <c r="CH49" s="36"/>
      <c r="CI49" s="36"/>
      <c r="CJ49" s="36"/>
    </row>
    <row r="50" spans="3:88" ht="15" customHeight="1" x14ac:dyDescent="0.3">
      <c r="C50" s="4">
        <f>C48+1</f>
        <v>9</v>
      </c>
      <c r="F50" s="216"/>
      <c r="G50" s="216"/>
      <c r="H50" s="216"/>
      <c r="K50" s="217"/>
      <c r="L50" s="217"/>
      <c r="M50" s="217"/>
      <c r="N50" s="218" t="str">
        <f>IF($AQ$18=0,"Units?",IF($AQ$18=1,"ac",IF($AQ$18=2,"sq-ft","Error")))</f>
        <v>Units?</v>
      </c>
      <c r="O50" s="218"/>
      <c r="R50" s="217"/>
      <c r="S50" s="217"/>
      <c r="T50" s="217"/>
      <c r="U50" s="218" t="str">
        <f>IF($AQ$18=0,"Units?",IF($AQ$18=1,"ac",IF($AQ$18=2,"sq-ft","Error")))</f>
        <v>Units?</v>
      </c>
      <c r="V50" s="218"/>
      <c r="Y50" s="217"/>
      <c r="Z50" s="217"/>
      <c r="AA50" s="217"/>
      <c r="AB50" s="218" t="str">
        <f>IF($AQ$18=0,"Units?",IF($AQ$18=1,"ac",IF($AQ$18=2,"sq-ft","Error")))</f>
        <v>Units?</v>
      </c>
      <c r="AC50" s="218"/>
      <c r="AE50" s="77"/>
      <c r="AF50" s="40" t="s">
        <v>126</v>
      </c>
      <c r="AH50" s="77"/>
      <c r="AI50" s="40" t="s">
        <v>127</v>
      </c>
      <c r="AM50" s="125">
        <f>IF(OR(C50&lt;=$AH$20,C50&lt;=$AH$22),2,1)</f>
        <v>1</v>
      </c>
      <c r="AN50" s="125">
        <f>IF(ISBLANK(F50),1,2)</f>
        <v>1</v>
      </c>
      <c r="AP50" s="125">
        <f>IF(AND(ISBLANK(AE50),ISBLANK(AH50)),0,1)</f>
        <v>0</v>
      </c>
      <c r="AQ50" s="125">
        <f>IF(ISBLANK(AE50),1,IF(ISBLANK(AH50),2,3))</f>
        <v>1</v>
      </c>
      <c r="AR50" s="36"/>
      <c r="AS50" s="25"/>
      <c r="AT50" s="138"/>
      <c r="AU50" s="25"/>
      <c r="AV50" s="25"/>
      <c r="AW50" s="25"/>
      <c r="AX50" s="25"/>
      <c r="AY50" s="25"/>
      <c r="AZ50" s="25"/>
      <c r="BA50" s="25"/>
      <c r="BB50" s="25"/>
      <c r="BC50" s="25"/>
      <c r="BD50" s="25"/>
      <c r="BE50" s="25"/>
      <c r="BF50" s="25"/>
      <c r="BG50" s="25"/>
      <c r="BH50" s="25"/>
      <c r="BI50" s="25"/>
      <c r="BJ50" s="25"/>
      <c r="BK50" s="25"/>
      <c r="BL50" s="25"/>
      <c r="BM50" s="25"/>
      <c r="BN50" s="25"/>
      <c r="BO50" s="25"/>
      <c r="BP50" s="25"/>
      <c r="BQ50" s="25"/>
      <c r="BR50" s="25"/>
      <c r="BS50" s="25"/>
      <c r="BT50" s="25"/>
      <c r="BU50" s="36"/>
      <c r="BV50" s="36"/>
      <c r="BW50" s="36"/>
      <c r="BX50" s="36"/>
      <c r="BY50" s="36"/>
      <c r="BZ50" s="36"/>
      <c r="CA50" s="36"/>
      <c r="CB50" s="36"/>
      <c r="CC50" s="36"/>
      <c r="CD50" s="36"/>
      <c r="CE50" s="36"/>
      <c r="CF50" s="36"/>
      <c r="CG50" s="36"/>
      <c r="CH50" s="36"/>
      <c r="CI50" s="36"/>
      <c r="CJ50" s="36"/>
    </row>
    <row r="51" spans="3:88" ht="4.95" customHeight="1" x14ac:dyDescent="0.3">
      <c r="C51" s="4"/>
      <c r="F51" s="53"/>
      <c r="G51" s="53"/>
      <c r="K51" s="142"/>
      <c r="L51" s="142"/>
      <c r="M51" s="142"/>
      <c r="N51" s="13"/>
      <c r="O51" s="13"/>
      <c r="R51" s="142"/>
      <c r="S51" s="142"/>
      <c r="T51" s="142"/>
      <c r="U51" s="13"/>
      <c r="V51" s="13"/>
      <c r="Y51" s="142"/>
      <c r="Z51" s="142"/>
      <c r="AA51" s="142"/>
      <c r="AB51" s="13"/>
      <c r="AC51" s="13"/>
      <c r="AE51" s="143"/>
      <c r="AH51" s="143"/>
      <c r="AM51" s="144"/>
      <c r="AN51" s="144"/>
      <c r="AR51" s="36"/>
      <c r="AS51" s="25"/>
      <c r="AT51" s="138"/>
      <c r="AU51" s="25"/>
      <c r="AV51" s="25"/>
      <c r="AW51" s="25"/>
      <c r="AX51" s="25"/>
      <c r="AY51" s="25"/>
      <c r="AZ51" s="25"/>
      <c r="BA51" s="25"/>
      <c r="BB51" s="25"/>
      <c r="BC51" s="25"/>
      <c r="BD51" s="25"/>
      <c r="BE51" s="25"/>
      <c r="BF51" s="25"/>
      <c r="BG51" s="25"/>
      <c r="BH51" s="25"/>
      <c r="BI51" s="25"/>
      <c r="BJ51" s="25"/>
      <c r="BK51" s="25"/>
      <c r="BL51" s="25"/>
      <c r="BM51" s="25"/>
      <c r="BN51" s="25"/>
      <c r="BO51" s="25"/>
      <c r="BP51" s="25"/>
      <c r="BQ51" s="25"/>
      <c r="BR51" s="25"/>
      <c r="BS51" s="25"/>
      <c r="BT51" s="25"/>
      <c r="BU51" s="36"/>
      <c r="BV51" s="36"/>
      <c r="BW51" s="36"/>
      <c r="BX51" s="36"/>
      <c r="BY51" s="36"/>
      <c r="BZ51" s="36"/>
      <c r="CA51" s="36"/>
      <c r="CB51" s="36"/>
      <c r="CC51" s="36"/>
      <c r="CD51" s="36"/>
      <c r="CE51" s="36"/>
      <c r="CF51" s="36"/>
      <c r="CG51" s="36"/>
      <c r="CH51" s="36"/>
      <c r="CI51" s="36"/>
      <c r="CJ51" s="36"/>
    </row>
    <row r="52" spans="3:88" ht="15" customHeight="1" x14ac:dyDescent="0.3">
      <c r="C52" s="4">
        <f>C50+1</f>
        <v>10</v>
      </c>
      <c r="F52" s="216"/>
      <c r="G52" s="216"/>
      <c r="H52" s="216"/>
      <c r="K52" s="217"/>
      <c r="L52" s="217"/>
      <c r="M52" s="217"/>
      <c r="N52" s="218" t="str">
        <f>IF($AQ$18=0,"Units?",IF($AQ$18=1,"ac",IF($AQ$18=2,"sq-ft","Error")))</f>
        <v>Units?</v>
      </c>
      <c r="O52" s="218"/>
      <c r="R52" s="217"/>
      <c r="S52" s="217"/>
      <c r="T52" s="217"/>
      <c r="U52" s="218" t="str">
        <f>IF($AQ$18=0,"Units?",IF($AQ$18=1,"ac",IF($AQ$18=2,"sq-ft","Error")))</f>
        <v>Units?</v>
      </c>
      <c r="V52" s="218"/>
      <c r="Y52" s="217"/>
      <c r="Z52" s="217"/>
      <c r="AA52" s="217"/>
      <c r="AB52" s="218" t="str">
        <f>IF($AQ$18=0,"Units?",IF($AQ$18=1,"ac",IF($AQ$18=2,"sq-ft","Error")))</f>
        <v>Units?</v>
      </c>
      <c r="AC52" s="218"/>
      <c r="AE52" s="77"/>
      <c r="AF52" s="40" t="s">
        <v>126</v>
      </c>
      <c r="AH52" s="77"/>
      <c r="AI52" s="40" t="s">
        <v>127</v>
      </c>
      <c r="AM52" s="125">
        <f>IF(OR(C52&lt;=$AH$20,C52&lt;=$AH$22),2,1)</f>
        <v>1</v>
      </c>
      <c r="AN52" s="125">
        <f>IF(ISBLANK(F52),1,2)</f>
        <v>1</v>
      </c>
      <c r="AP52" s="125">
        <f>IF(AND(ISBLANK(AE52),ISBLANK(AH52)),0,1)</f>
        <v>0</v>
      </c>
      <c r="AQ52" s="125">
        <f>IF(ISBLANK(AE52),1,IF(ISBLANK(AH52),2,3))</f>
        <v>1</v>
      </c>
      <c r="AR52" s="36"/>
      <c r="AU52" s="25"/>
      <c r="AV52" s="25"/>
      <c r="AW52" s="25"/>
      <c r="AX52" s="25"/>
      <c r="AY52" s="25"/>
      <c r="AZ52" s="25"/>
      <c r="BA52" s="25"/>
      <c r="BB52" s="25"/>
      <c r="BC52" s="25"/>
      <c r="BD52" s="25"/>
      <c r="BE52" s="25"/>
      <c r="BF52" s="25"/>
      <c r="BG52" s="25"/>
      <c r="BH52" s="25"/>
      <c r="BI52" s="25"/>
      <c r="BJ52" s="25"/>
      <c r="BK52" s="25"/>
      <c r="BL52" s="25"/>
      <c r="BM52" s="25"/>
      <c r="BN52" s="25"/>
      <c r="BO52" s="25"/>
      <c r="BP52" s="25"/>
      <c r="BQ52" s="25"/>
      <c r="BR52" s="25"/>
      <c r="BS52" s="25"/>
      <c r="BT52" s="25"/>
      <c r="BU52" s="36"/>
      <c r="BV52" s="36"/>
      <c r="BW52" s="36"/>
      <c r="BX52" s="36"/>
      <c r="BY52" s="36"/>
      <c r="BZ52" s="36"/>
      <c r="CA52" s="36"/>
      <c r="CB52" s="36"/>
      <c r="CC52" s="36"/>
      <c r="CD52" s="36"/>
      <c r="CE52" s="36"/>
      <c r="CF52" s="36"/>
      <c r="CG52" s="36"/>
      <c r="CH52" s="36"/>
      <c r="CI52" s="36"/>
      <c r="CJ52" s="36"/>
    </row>
    <row r="53" spans="3:88" ht="4.95" customHeight="1" x14ac:dyDescent="0.3">
      <c r="C53" s="4"/>
      <c r="F53" s="53"/>
      <c r="G53" s="53"/>
      <c r="K53" s="142"/>
      <c r="L53" s="142"/>
      <c r="M53" s="142"/>
      <c r="N53" s="13"/>
      <c r="O53" s="13"/>
      <c r="R53" s="142"/>
      <c r="S53" s="142"/>
      <c r="T53" s="142"/>
      <c r="U53" s="13"/>
      <c r="V53" s="13"/>
      <c r="Y53" s="142"/>
      <c r="Z53" s="142"/>
      <c r="AA53" s="142"/>
      <c r="AB53" s="13"/>
      <c r="AC53" s="13"/>
      <c r="AE53" s="143"/>
      <c r="AH53" s="143"/>
      <c r="AM53" s="144"/>
      <c r="AN53" s="144"/>
      <c r="AR53" s="36"/>
      <c r="AU53" s="25"/>
      <c r="AV53" s="25"/>
      <c r="AW53" s="25"/>
      <c r="AX53" s="25"/>
      <c r="AY53" s="25"/>
      <c r="AZ53" s="25"/>
      <c r="BA53" s="25"/>
      <c r="BB53" s="25"/>
      <c r="BC53" s="25"/>
      <c r="BD53" s="25"/>
      <c r="BE53" s="25"/>
      <c r="BF53" s="25"/>
      <c r="BG53" s="25"/>
      <c r="BH53" s="25"/>
      <c r="BI53" s="25"/>
      <c r="BJ53" s="25"/>
      <c r="BK53" s="25"/>
      <c r="BL53" s="25"/>
      <c r="BM53" s="25"/>
      <c r="BN53" s="25"/>
      <c r="BO53" s="25"/>
      <c r="BP53" s="25"/>
      <c r="BQ53" s="25"/>
      <c r="BR53" s="25"/>
      <c r="BS53" s="25"/>
      <c r="BT53" s="25"/>
      <c r="BU53" s="36"/>
      <c r="BV53" s="36"/>
      <c r="BW53" s="36"/>
      <c r="BX53" s="36"/>
      <c r="BY53" s="36"/>
      <c r="BZ53" s="36"/>
      <c r="CA53" s="36"/>
      <c r="CB53" s="36"/>
      <c r="CC53" s="36"/>
      <c r="CD53" s="36"/>
      <c r="CE53" s="36"/>
      <c r="CF53" s="36"/>
      <c r="CG53" s="36"/>
      <c r="CH53" s="36"/>
      <c r="CI53" s="36"/>
      <c r="CJ53" s="36"/>
    </row>
    <row r="54" spans="3:88" ht="15" customHeight="1" x14ac:dyDescent="0.3">
      <c r="C54" s="4">
        <f>C52+1</f>
        <v>11</v>
      </c>
      <c r="F54" s="216"/>
      <c r="G54" s="216"/>
      <c r="H54" s="216"/>
      <c r="K54" s="217"/>
      <c r="L54" s="217"/>
      <c r="M54" s="217"/>
      <c r="N54" s="218" t="str">
        <f>IF($AQ$18=0,"Units?",IF($AQ$18=1,"ac",IF($AQ$18=2,"sq-ft","Error")))</f>
        <v>Units?</v>
      </c>
      <c r="O54" s="218"/>
      <c r="R54" s="217"/>
      <c r="S54" s="217"/>
      <c r="T54" s="217"/>
      <c r="U54" s="218" t="str">
        <f>IF($AQ$18=0,"Units?",IF($AQ$18=1,"ac",IF($AQ$18=2,"sq-ft","Error")))</f>
        <v>Units?</v>
      </c>
      <c r="V54" s="218"/>
      <c r="Y54" s="217"/>
      <c r="Z54" s="217"/>
      <c r="AA54" s="217"/>
      <c r="AB54" s="218" t="str">
        <f>IF($AQ$18=0,"Units?",IF($AQ$18=1,"ac",IF($AQ$18=2,"sq-ft","Error")))</f>
        <v>Units?</v>
      </c>
      <c r="AC54" s="218"/>
      <c r="AE54" s="77"/>
      <c r="AF54" s="40" t="s">
        <v>126</v>
      </c>
      <c r="AH54" s="77"/>
      <c r="AI54" s="40" t="s">
        <v>127</v>
      </c>
      <c r="AM54" s="125">
        <f>IF(OR(C54&lt;=$AH$20,C54&lt;=$AH$22),2,1)</f>
        <v>1</v>
      </c>
      <c r="AN54" s="125">
        <f>IF(ISBLANK(F54),1,2)</f>
        <v>1</v>
      </c>
      <c r="AP54" s="125">
        <f>IF(AND(ISBLANK(AE54),ISBLANK(AH54)),0,1)</f>
        <v>0</v>
      </c>
      <c r="AQ54" s="125">
        <f>IF(ISBLANK(AE54),1,IF(ISBLANK(AH54),2,3))</f>
        <v>1</v>
      </c>
      <c r="AR54" s="36"/>
      <c r="AS54" s="25"/>
      <c r="AT54" s="138"/>
      <c r="AV54" s="25"/>
      <c r="AW54" s="25"/>
      <c r="AX54" s="25"/>
      <c r="AY54" s="25"/>
      <c r="AZ54" s="25"/>
      <c r="BA54" s="25"/>
      <c r="BB54" s="25"/>
      <c r="BC54" s="25"/>
      <c r="BD54" s="25"/>
      <c r="BE54" s="25"/>
      <c r="BF54" s="25"/>
      <c r="BG54" s="25"/>
      <c r="BH54" s="25"/>
      <c r="BI54" s="25"/>
      <c r="BJ54" s="25"/>
      <c r="BK54" s="25"/>
      <c r="BL54" s="25"/>
      <c r="BM54" s="25"/>
      <c r="BN54" s="25"/>
      <c r="BO54" s="25"/>
      <c r="BP54" s="25"/>
      <c r="BQ54" s="25"/>
      <c r="BR54" s="25"/>
      <c r="BS54" s="25"/>
      <c r="BT54" s="25"/>
      <c r="BU54" s="36"/>
      <c r="BV54" s="36"/>
      <c r="BW54" s="36"/>
      <c r="BX54" s="36"/>
      <c r="BY54" s="36"/>
      <c r="BZ54" s="36"/>
      <c r="CA54" s="36"/>
      <c r="CB54" s="36"/>
      <c r="CC54" s="36"/>
      <c r="CD54" s="36"/>
      <c r="CE54" s="36"/>
      <c r="CF54" s="36"/>
      <c r="CG54" s="36"/>
      <c r="CH54" s="36"/>
      <c r="CI54" s="36"/>
      <c r="CJ54" s="36"/>
    </row>
    <row r="55" spans="3:88" ht="4.95" customHeight="1" x14ac:dyDescent="0.3">
      <c r="C55" s="4"/>
      <c r="F55" s="53"/>
      <c r="G55" s="53"/>
      <c r="K55" s="142"/>
      <c r="L55" s="142"/>
      <c r="M55" s="142"/>
      <c r="N55" s="13"/>
      <c r="O55" s="13"/>
      <c r="R55" s="142"/>
      <c r="S55" s="142"/>
      <c r="T55" s="142"/>
      <c r="U55" s="13"/>
      <c r="V55" s="13"/>
      <c r="Y55" s="142"/>
      <c r="Z55" s="142"/>
      <c r="AA55" s="142"/>
      <c r="AB55" s="13"/>
      <c r="AC55" s="13"/>
      <c r="AE55" s="143"/>
      <c r="AH55" s="143"/>
      <c r="AM55" s="144"/>
      <c r="AN55" s="144"/>
      <c r="AR55" s="36"/>
      <c r="AS55" s="25"/>
      <c r="AT55" s="138"/>
      <c r="AV55" s="25"/>
      <c r="AW55" s="25"/>
      <c r="AX55" s="25"/>
      <c r="AY55" s="25"/>
      <c r="AZ55" s="25"/>
      <c r="BA55" s="25"/>
      <c r="BB55" s="25"/>
      <c r="BC55" s="25"/>
      <c r="BD55" s="25"/>
      <c r="BE55" s="25"/>
      <c r="BF55" s="25"/>
      <c r="BG55" s="25"/>
      <c r="BH55" s="25"/>
      <c r="BI55" s="25"/>
      <c r="BJ55" s="25"/>
      <c r="BK55" s="25"/>
      <c r="BL55" s="25"/>
      <c r="BM55" s="25"/>
      <c r="BN55" s="25"/>
      <c r="BO55" s="25"/>
      <c r="BP55" s="25"/>
      <c r="BQ55" s="25"/>
      <c r="BR55" s="25"/>
      <c r="BS55" s="25"/>
      <c r="BT55" s="25"/>
      <c r="BU55" s="36"/>
      <c r="BV55" s="36"/>
      <c r="BW55" s="36"/>
      <c r="BX55" s="36"/>
      <c r="BY55" s="36"/>
      <c r="BZ55" s="36"/>
      <c r="CA55" s="36"/>
      <c r="CB55" s="36"/>
      <c r="CC55" s="36"/>
      <c r="CD55" s="36"/>
      <c r="CE55" s="36"/>
      <c r="CF55" s="36"/>
      <c r="CG55" s="36"/>
      <c r="CH55" s="36"/>
      <c r="CI55" s="36"/>
      <c r="CJ55" s="36"/>
    </row>
    <row r="56" spans="3:88" ht="15" customHeight="1" x14ac:dyDescent="0.3">
      <c r="C56" s="4">
        <f>C54+1</f>
        <v>12</v>
      </c>
      <c r="F56" s="216"/>
      <c r="G56" s="216"/>
      <c r="H56" s="216"/>
      <c r="K56" s="217"/>
      <c r="L56" s="217"/>
      <c r="M56" s="217"/>
      <c r="N56" s="218" t="str">
        <f>IF($AQ$18=0,"Units?",IF($AQ$18=1,"ac",IF($AQ$18=2,"sq-ft","Error")))</f>
        <v>Units?</v>
      </c>
      <c r="O56" s="218"/>
      <c r="R56" s="217"/>
      <c r="S56" s="217"/>
      <c r="T56" s="217"/>
      <c r="U56" s="218" t="str">
        <f>IF($AQ$18=0,"Units?",IF($AQ$18=1,"ac",IF($AQ$18=2,"sq-ft","Error")))</f>
        <v>Units?</v>
      </c>
      <c r="V56" s="218"/>
      <c r="Y56" s="217"/>
      <c r="Z56" s="217"/>
      <c r="AA56" s="217"/>
      <c r="AB56" s="218" t="str">
        <f>IF($AQ$18=0,"Units?",IF($AQ$18=1,"ac",IF($AQ$18=2,"sq-ft","Error")))</f>
        <v>Units?</v>
      </c>
      <c r="AC56" s="218"/>
      <c r="AE56" s="77"/>
      <c r="AF56" s="40" t="s">
        <v>126</v>
      </c>
      <c r="AH56" s="77"/>
      <c r="AI56" s="40" t="s">
        <v>127</v>
      </c>
      <c r="AM56" s="125">
        <f>IF(OR(C56&lt;=$AH$20,C56&lt;=$AH$22),2,1)</f>
        <v>1</v>
      </c>
      <c r="AN56" s="125">
        <f>IF(ISBLANK(F56),1,2)</f>
        <v>1</v>
      </c>
      <c r="AP56" s="125">
        <f>IF(AND(ISBLANK(AE56),ISBLANK(AH56)),0,1)</f>
        <v>0</v>
      </c>
      <c r="AQ56" s="125">
        <f>IF(ISBLANK(AE56),1,IF(ISBLANK(AH56),2,3))</f>
        <v>1</v>
      </c>
      <c r="AR56" s="36"/>
      <c r="AS56" s="25"/>
      <c r="AT56" s="138"/>
      <c r="AU56" s="25"/>
      <c r="AV56" s="25"/>
      <c r="AW56" s="25"/>
      <c r="AX56" s="25"/>
      <c r="AY56" s="25"/>
      <c r="AZ56" s="25"/>
      <c r="BA56" s="25"/>
      <c r="BB56" s="25"/>
      <c r="BC56" s="25"/>
      <c r="BD56" s="25"/>
      <c r="BE56" s="25"/>
      <c r="BF56" s="25"/>
      <c r="BG56" s="25"/>
      <c r="BH56" s="25"/>
      <c r="BI56" s="25"/>
      <c r="BJ56" s="25"/>
      <c r="BK56" s="25"/>
      <c r="BL56" s="25"/>
      <c r="BM56" s="25"/>
      <c r="BN56" s="25"/>
      <c r="BO56" s="25"/>
      <c r="BP56" s="25"/>
      <c r="BQ56" s="25"/>
      <c r="BR56" s="25"/>
      <c r="BS56" s="25"/>
      <c r="BT56" s="25"/>
      <c r="BU56" s="36"/>
      <c r="BV56" s="36"/>
      <c r="BW56" s="36"/>
      <c r="BX56" s="36"/>
      <c r="BY56" s="36"/>
      <c r="BZ56" s="36"/>
      <c r="CA56" s="36"/>
      <c r="CB56" s="36"/>
      <c r="CC56" s="36"/>
      <c r="CD56" s="36"/>
      <c r="CE56" s="36"/>
      <c r="CF56" s="36"/>
      <c r="CG56" s="36"/>
      <c r="CH56" s="36"/>
      <c r="CI56" s="36"/>
      <c r="CJ56" s="36"/>
    </row>
    <row r="57" spans="3:88" ht="4.95" customHeight="1" x14ac:dyDescent="0.3">
      <c r="C57" s="4"/>
      <c r="F57" s="53"/>
      <c r="G57" s="53"/>
      <c r="K57" s="142"/>
      <c r="L57" s="142"/>
      <c r="M57" s="142"/>
      <c r="N57" s="13"/>
      <c r="O57" s="13"/>
      <c r="R57" s="142"/>
      <c r="S57" s="142"/>
      <c r="T57" s="142"/>
      <c r="U57" s="13"/>
      <c r="V57" s="13"/>
      <c r="Y57" s="142"/>
      <c r="Z57" s="142"/>
      <c r="AA57" s="142"/>
      <c r="AB57" s="13"/>
      <c r="AC57" s="13"/>
      <c r="AE57" s="143"/>
      <c r="AH57" s="143"/>
      <c r="AM57" s="144"/>
      <c r="AN57" s="144"/>
      <c r="AR57" s="36"/>
      <c r="AS57" s="25"/>
      <c r="AT57" s="138"/>
      <c r="AU57" s="25"/>
      <c r="AV57" s="25"/>
      <c r="AW57" s="25"/>
      <c r="AX57" s="25"/>
      <c r="AY57" s="25"/>
      <c r="AZ57" s="25"/>
      <c r="BA57" s="25"/>
      <c r="BB57" s="25"/>
      <c r="BC57" s="25"/>
      <c r="BD57" s="25"/>
      <c r="BE57" s="25"/>
      <c r="BF57" s="25"/>
      <c r="BG57" s="25"/>
      <c r="BH57" s="25"/>
      <c r="BI57" s="25"/>
      <c r="BJ57" s="25"/>
      <c r="BK57" s="25"/>
      <c r="BL57" s="25"/>
      <c r="BM57" s="25"/>
      <c r="BN57" s="25"/>
      <c r="BO57" s="25"/>
      <c r="BP57" s="25"/>
      <c r="BQ57" s="25"/>
      <c r="BR57" s="25"/>
      <c r="BS57" s="25"/>
      <c r="BT57" s="25"/>
      <c r="BU57" s="36"/>
      <c r="BV57" s="36"/>
      <c r="BW57" s="36"/>
      <c r="BX57" s="36"/>
      <c r="BY57" s="36"/>
      <c r="BZ57" s="36"/>
      <c r="CA57" s="36"/>
      <c r="CB57" s="36"/>
      <c r="CC57" s="36"/>
      <c r="CD57" s="36"/>
      <c r="CE57" s="36"/>
      <c r="CF57" s="36"/>
      <c r="CG57" s="36"/>
      <c r="CH57" s="36"/>
      <c r="CI57" s="36"/>
      <c r="CJ57" s="36"/>
    </row>
    <row r="58" spans="3:88" ht="15" customHeight="1" x14ac:dyDescent="0.3">
      <c r="C58" s="4">
        <f>C56+1</f>
        <v>13</v>
      </c>
      <c r="F58" s="216"/>
      <c r="G58" s="216"/>
      <c r="H58" s="216"/>
      <c r="K58" s="217"/>
      <c r="L58" s="217"/>
      <c r="M58" s="217"/>
      <c r="N58" s="218" t="str">
        <f>IF($AQ$18=0,"Units?",IF($AQ$18=1,"ac",IF($AQ$18=2,"sq-ft","Error")))</f>
        <v>Units?</v>
      </c>
      <c r="O58" s="218"/>
      <c r="R58" s="217"/>
      <c r="S58" s="217"/>
      <c r="T58" s="217"/>
      <c r="U58" s="218" t="str">
        <f>IF($AQ$18=0,"Units?",IF($AQ$18=1,"ac",IF($AQ$18=2,"sq-ft","Error")))</f>
        <v>Units?</v>
      </c>
      <c r="V58" s="218"/>
      <c r="Y58" s="217"/>
      <c r="Z58" s="217"/>
      <c r="AA58" s="217"/>
      <c r="AB58" s="218" t="str">
        <f>IF($AQ$18=0,"Units?",IF($AQ$18=1,"ac",IF($AQ$18=2,"sq-ft","Error")))</f>
        <v>Units?</v>
      </c>
      <c r="AC58" s="218"/>
      <c r="AE58" s="77"/>
      <c r="AF58" s="40" t="s">
        <v>126</v>
      </c>
      <c r="AH58" s="77"/>
      <c r="AI58" s="40" t="s">
        <v>127</v>
      </c>
      <c r="AM58" s="125">
        <f>IF(OR(C58&lt;=$AH$20,C58&lt;=$AH$22),2,1)</f>
        <v>1</v>
      </c>
      <c r="AN58" s="125">
        <f>IF(ISBLANK(F58),1,2)</f>
        <v>1</v>
      </c>
      <c r="AP58" s="125">
        <f>IF(AND(ISBLANK(AE58),ISBLANK(AH58)),0,1)</f>
        <v>0</v>
      </c>
      <c r="AQ58" s="125">
        <f>IF(ISBLANK(AE58),1,IF(ISBLANK(AH58),2,3))</f>
        <v>1</v>
      </c>
      <c r="AR58" s="36"/>
      <c r="AS58" s="25"/>
      <c r="AT58" s="138"/>
      <c r="AU58" s="25"/>
      <c r="AV58" s="25"/>
      <c r="AW58" s="25"/>
      <c r="AX58" s="25"/>
      <c r="AY58" s="25"/>
      <c r="AZ58" s="25"/>
      <c r="BA58" s="25"/>
      <c r="BB58" s="25"/>
      <c r="BC58" s="25"/>
      <c r="BD58" s="25"/>
      <c r="BE58" s="25"/>
      <c r="BF58" s="25"/>
      <c r="BG58" s="25"/>
      <c r="BH58" s="25"/>
      <c r="BI58" s="25"/>
      <c r="BJ58" s="25"/>
      <c r="BK58" s="25"/>
      <c r="BL58" s="25"/>
      <c r="BM58" s="25"/>
      <c r="BN58" s="25"/>
      <c r="BO58" s="25"/>
      <c r="BP58" s="25"/>
      <c r="BQ58" s="25"/>
      <c r="BR58" s="25"/>
      <c r="BS58" s="25"/>
      <c r="BT58" s="25"/>
      <c r="BU58" s="36"/>
      <c r="BV58" s="36"/>
      <c r="BW58" s="36"/>
      <c r="BX58" s="36"/>
      <c r="BY58" s="36"/>
      <c r="BZ58" s="36"/>
      <c r="CA58" s="36"/>
      <c r="CB58" s="36"/>
      <c r="CC58" s="36"/>
      <c r="CD58" s="36"/>
      <c r="CE58" s="36"/>
      <c r="CF58" s="36"/>
      <c r="CG58" s="36"/>
      <c r="CH58" s="36"/>
      <c r="CI58" s="36"/>
      <c r="CJ58" s="36"/>
    </row>
    <row r="59" spans="3:88" ht="4.95" customHeight="1" x14ac:dyDescent="0.3">
      <c r="C59" s="4"/>
      <c r="F59" s="53"/>
      <c r="G59" s="53"/>
      <c r="K59" s="142"/>
      <c r="L59" s="142"/>
      <c r="M59" s="142"/>
      <c r="N59" s="13"/>
      <c r="O59" s="13"/>
      <c r="R59" s="142"/>
      <c r="S59" s="142"/>
      <c r="T59" s="142"/>
      <c r="U59" s="13"/>
      <c r="V59" s="13"/>
      <c r="Y59" s="142"/>
      <c r="Z59" s="142"/>
      <c r="AA59" s="142"/>
      <c r="AB59" s="13"/>
      <c r="AC59" s="13"/>
      <c r="AE59" s="143"/>
      <c r="AH59" s="143"/>
      <c r="AM59" s="144"/>
      <c r="AN59" s="144"/>
      <c r="AR59" s="36"/>
      <c r="AS59" s="25"/>
      <c r="AT59" s="138"/>
      <c r="AU59" s="25"/>
      <c r="AV59" s="25"/>
      <c r="AW59" s="25"/>
      <c r="AX59" s="25"/>
      <c r="AY59" s="25"/>
      <c r="AZ59" s="25"/>
      <c r="BA59" s="25"/>
      <c r="BB59" s="25"/>
      <c r="BC59" s="25"/>
      <c r="BD59" s="25"/>
      <c r="BE59" s="25"/>
      <c r="BF59" s="25"/>
      <c r="BG59" s="25"/>
      <c r="BH59" s="25"/>
      <c r="BI59" s="25"/>
      <c r="BJ59" s="25"/>
      <c r="BK59" s="25"/>
      <c r="BL59" s="25"/>
      <c r="BM59" s="25"/>
      <c r="BN59" s="25"/>
      <c r="BO59" s="25"/>
      <c r="BP59" s="25"/>
      <c r="BQ59" s="25"/>
      <c r="BR59" s="25"/>
      <c r="BS59" s="25"/>
      <c r="BT59" s="25"/>
      <c r="BU59" s="36"/>
      <c r="BV59" s="36"/>
      <c r="BW59" s="36"/>
      <c r="BX59" s="36"/>
      <c r="BY59" s="36"/>
      <c r="BZ59" s="36"/>
      <c r="CA59" s="36"/>
      <c r="CB59" s="36"/>
      <c r="CC59" s="36"/>
      <c r="CD59" s="36"/>
      <c r="CE59" s="36"/>
      <c r="CF59" s="36"/>
      <c r="CG59" s="36"/>
      <c r="CH59" s="36"/>
      <c r="CI59" s="36"/>
      <c r="CJ59" s="36"/>
    </row>
    <row r="60" spans="3:88" ht="15" customHeight="1" x14ac:dyDescent="0.3">
      <c r="C60" s="4">
        <f>C58+1</f>
        <v>14</v>
      </c>
      <c r="F60" s="216"/>
      <c r="G60" s="216"/>
      <c r="H60" s="216"/>
      <c r="K60" s="217"/>
      <c r="L60" s="217"/>
      <c r="M60" s="217"/>
      <c r="N60" s="218" t="str">
        <f>IF($AQ$18=0,"Units?",IF($AQ$18=1,"ac",IF($AQ$18=2,"sq-ft","Error")))</f>
        <v>Units?</v>
      </c>
      <c r="O60" s="218"/>
      <c r="R60" s="217"/>
      <c r="S60" s="217"/>
      <c r="T60" s="217"/>
      <c r="U60" s="218" t="str">
        <f>IF($AQ$18=0,"Units?",IF($AQ$18=1,"ac",IF($AQ$18=2,"sq-ft","Error")))</f>
        <v>Units?</v>
      </c>
      <c r="V60" s="218"/>
      <c r="Y60" s="217"/>
      <c r="Z60" s="217"/>
      <c r="AA60" s="217"/>
      <c r="AB60" s="218" t="str">
        <f>IF($AQ$18=0,"Units?",IF($AQ$18=1,"ac",IF($AQ$18=2,"sq-ft","Error")))</f>
        <v>Units?</v>
      </c>
      <c r="AC60" s="218"/>
      <c r="AE60" s="77"/>
      <c r="AF60" s="40" t="s">
        <v>126</v>
      </c>
      <c r="AH60" s="77"/>
      <c r="AI60" s="40" t="s">
        <v>127</v>
      </c>
      <c r="AM60" s="125">
        <f>IF(OR(C60&lt;=$AH$20,C60&lt;=$AH$22),2,1)</f>
        <v>1</v>
      </c>
      <c r="AN60" s="125">
        <f>IF(ISBLANK(F60),1,2)</f>
        <v>1</v>
      </c>
      <c r="AP60" s="125">
        <f>IF(AND(ISBLANK(AE60),ISBLANK(AH60)),0,1)</f>
        <v>0</v>
      </c>
      <c r="AQ60" s="125">
        <f>IF(ISBLANK(AE60),1,IF(ISBLANK(AH60),2,3))</f>
        <v>1</v>
      </c>
      <c r="AR60" s="36"/>
      <c r="AS60" s="25"/>
      <c r="AT60" s="138"/>
      <c r="AU60" s="25"/>
      <c r="AV60" s="25"/>
      <c r="AW60" s="25"/>
      <c r="AX60" s="25"/>
      <c r="AY60" s="25"/>
      <c r="AZ60" s="25"/>
      <c r="BA60" s="25"/>
      <c r="BB60" s="25"/>
      <c r="BC60" s="25"/>
      <c r="BD60" s="25"/>
      <c r="BE60" s="25"/>
      <c r="BF60" s="25"/>
      <c r="BG60" s="25"/>
      <c r="BH60" s="25"/>
      <c r="BI60" s="25"/>
      <c r="BJ60" s="25"/>
      <c r="BK60" s="25"/>
      <c r="BL60" s="25"/>
      <c r="BM60" s="25"/>
      <c r="BN60" s="25"/>
      <c r="BO60" s="25"/>
      <c r="BP60" s="25"/>
      <c r="BQ60" s="25"/>
      <c r="BR60" s="25"/>
      <c r="BS60" s="25"/>
      <c r="BT60" s="25"/>
      <c r="BU60" s="36"/>
      <c r="BV60" s="36"/>
      <c r="BW60" s="36"/>
      <c r="BX60" s="36"/>
      <c r="BY60" s="36"/>
      <c r="BZ60" s="36"/>
      <c r="CA60" s="36"/>
      <c r="CB60" s="36"/>
      <c r="CC60" s="36"/>
      <c r="CD60" s="36"/>
      <c r="CE60" s="36"/>
      <c r="CF60" s="36"/>
      <c r="CG60" s="36"/>
      <c r="CH60" s="36"/>
      <c r="CI60" s="36"/>
      <c r="CJ60" s="36"/>
    </row>
    <row r="61" spans="3:88" ht="4.95" customHeight="1" x14ac:dyDescent="0.3">
      <c r="C61" s="4"/>
      <c r="F61" s="53"/>
      <c r="G61" s="53"/>
      <c r="K61" s="142"/>
      <c r="L61" s="142"/>
      <c r="M61" s="142"/>
      <c r="N61" s="13"/>
      <c r="O61" s="13"/>
      <c r="R61" s="142"/>
      <c r="S61" s="142"/>
      <c r="T61" s="142"/>
      <c r="U61" s="13"/>
      <c r="V61" s="13"/>
      <c r="Y61" s="142"/>
      <c r="Z61" s="142"/>
      <c r="AA61" s="142"/>
      <c r="AB61" s="13"/>
      <c r="AC61" s="13"/>
      <c r="AE61" s="143"/>
      <c r="AH61" s="143"/>
      <c r="AM61" s="144"/>
      <c r="AN61" s="144"/>
      <c r="AR61" s="36"/>
      <c r="AS61" s="25"/>
      <c r="AT61" s="138"/>
      <c r="AU61" s="25"/>
      <c r="AV61" s="25"/>
      <c r="AW61" s="25"/>
      <c r="AX61" s="25"/>
      <c r="AY61" s="25"/>
      <c r="AZ61" s="25"/>
      <c r="BA61" s="25"/>
      <c r="BB61" s="25"/>
      <c r="BC61" s="25"/>
      <c r="BD61" s="25"/>
      <c r="BE61" s="25"/>
      <c r="BF61" s="25"/>
      <c r="BG61" s="25"/>
      <c r="BH61" s="25"/>
      <c r="BI61" s="25"/>
      <c r="BJ61" s="25"/>
      <c r="BK61" s="25"/>
      <c r="BL61" s="25"/>
      <c r="BM61" s="25"/>
      <c r="BN61" s="25"/>
      <c r="BO61" s="25"/>
      <c r="BP61" s="25"/>
      <c r="BQ61" s="25"/>
      <c r="BR61" s="25"/>
      <c r="BS61" s="25"/>
      <c r="BT61" s="25"/>
      <c r="BU61" s="36"/>
      <c r="BV61" s="36"/>
      <c r="BW61" s="36"/>
      <c r="BX61" s="36"/>
      <c r="BY61" s="36"/>
      <c r="BZ61" s="36"/>
      <c r="CA61" s="36"/>
      <c r="CB61" s="36"/>
      <c r="CC61" s="36"/>
      <c r="CD61" s="36"/>
      <c r="CE61" s="36"/>
      <c r="CF61" s="36"/>
      <c r="CG61" s="36"/>
      <c r="CH61" s="36"/>
      <c r="CI61" s="36"/>
      <c r="CJ61" s="36"/>
    </row>
    <row r="62" spans="3:88" ht="15" customHeight="1" x14ac:dyDescent="0.3">
      <c r="C62" s="4">
        <f t="shared" ref="C62" si="0">C60+1</f>
        <v>15</v>
      </c>
      <c r="F62" s="216"/>
      <c r="G62" s="216"/>
      <c r="H62" s="216"/>
      <c r="K62" s="217"/>
      <c r="L62" s="217"/>
      <c r="M62" s="217"/>
      <c r="N62" s="218" t="str">
        <f>IF($AQ$18=0,"Units?",IF($AQ$18=1,"ac",IF($AQ$18=2,"sq-ft","Error")))</f>
        <v>Units?</v>
      </c>
      <c r="O62" s="218"/>
      <c r="R62" s="217"/>
      <c r="S62" s="217"/>
      <c r="T62" s="217"/>
      <c r="U62" s="218" t="str">
        <f>IF($AQ$18=0,"Units?",IF($AQ$18=1,"ac",IF($AQ$18=2,"sq-ft","Error")))</f>
        <v>Units?</v>
      </c>
      <c r="V62" s="218"/>
      <c r="Y62" s="217"/>
      <c r="Z62" s="217"/>
      <c r="AA62" s="217"/>
      <c r="AB62" s="218" t="str">
        <f>IF($AQ$18=0,"Units?",IF($AQ$18=1,"ac",IF($AQ$18=2,"sq-ft","Error")))</f>
        <v>Units?</v>
      </c>
      <c r="AC62" s="218"/>
      <c r="AE62" s="77"/>
      <c r="AF62" s="40" t="s">
        <v>126</v>
      </c>
      <c r="AH62" s="77"/>
      <c r="AI62" s="40" t="s">
        <v>127</v>
      </c>
      <c r="AM62" s="125">
        <f>IF(OR(C62&lt;=$AH$20,C62&lt;=$AH$22),2,1)</f>
        <v>1</v>
      </c>
      <c r="AN62" s="125">
        <f>IF(ISBLANK(F62),1,2)</f>
        <v>1</v>
      </c>
      <c r="AP62" s="125">
        <f>IF(AND(ISBLANK(AE62),ISBLANK(AH62)),0,1)</f>
        <v>0</v>
      </c>
      <c r="AQ62" s="125">
        <f>IF(ISBLANK(AE62),1,IF(ISBLANK(AH62),2,3))</f>
        <v>1</v>
      </c>
      <c r="AR62" s="36"/>
      <c r="AS62" s="25"/>
      <c r="AT62" s="138"/>
      <c r="AU62" s="25"/>
      <c r="AV62" s="25"/>
      <c r="AW62" s="25"/>
      <c r="AX62" s="25"/>
      <c r="AY62" s="25"/>
      <c r="AZ62" s="25"/>
      <c r="BA62" s="25"/>
      <c r="BB62" s="25"/>
      <c r="BC62" s="25"/>
      <c r="BD62" s="25"/>
      <c r="BE62" s="25"/>
      <c r="BF62" s="25"/>
      <c r="BG62" s="25"/>
      <c r="BH62" s="25"/>
      <c r="BI62" s="25"/>
      <c r="BJ62" s="25"/>
      <c r="BK62" s="25"/>
      <c r="BL62" s="25"/>
      <c r="BM62" s="25"/>
      <c r="BN62" s="25"/>
      <c r="BO62" s="25"/>
      <c r="BP62" s="25"/>
      <c r="BQ62" s="25"/>
      <c r="BR62" s="25"/>
      <c r="BS62" s="25"/>
      <c r="BT62" s="25"/>
      <c r="BU62" s="36"/>
      <c r="BV62" s="36"/>
      <c r="BW62" s="36"/>
      <c r="BX62" s="36"/>
      <c r="BY62" s="36"/>
      <c r="BZ62" s="36"/>
      <c r="CA62" s="36"/>
      <c r="CB62" s="36"/>
      <c r="CC62" s="36"/>
      <c r="CD62" s="36"/>
      <c r="CE62" s="36"/>
      <c r="CF62" s="36"/>
      <c r="CG62" s="36"/>
      <c r="CH62" s="36"/>
      <c r="CI62" s="36"/>
      <c r="CJ62" s="36"/>
    </row>
    <row r="63" spans="3:88" ht="4.95" customHeight="1" x14ac:dyDescent="0.3">
      <c r="AR63" s="36"/>
      <c r="AS63" s="25"/>
      <c r="AT63" s="138"/>
      <c r="AU63" s="25"/>
      <c r="AV63" s="25"/>
      <c r="AW63" s="25"/>
      <c r="AX63" s="25"/>
      <c r="AY63" s="25"/>
      <c r="AZ63" s="25"/>
      <c r="BA63" s="25"/>
      <c r="BB63" s="25"/>
      <c r="BC63" s="25"/>
      <c r="BD63" s="25"/>
      <c r="BE63" s="25"/>
      <c r="BF63" s="25"/>
      <c r="BG63" s="25"/>
      <c r="BH63" s="25"/>
      <c r="BI63" s="25"/>
      <c r="BJ63" s="25"/>
      <c r="BK63" s="25"/>
      <c r="BL63" s="25"/>
      <c r="BM63" s="25"/>
      <c r="BN63" s="25"/>
      <c r="BO63" s="25"/>
      <c r="BP63" s="25"/>
      <c r="BQ63" s="25"/>
      <c r="BR63" s="25"/>
      <c r="BS63" s="25"/>
      <c r="BT63" s="25"/>
      <c r="BU63" s="36"/>
      <c r="BV63" s="36"/>
      <c r="BW63" s="36"/>
      <c r="BX63" s="36"/>
      <c r="BY63" s="36"/>
      <c r="BZ63" s="36"/>
      <c r="CA63" s="36"/>
      <c r="CB63" s="36"/>
      <c r="CC63" s="36"/>
      <c r="CD63" s="36"/>
      <c r="CE63" s="36"/>
      <c r="CF63" s="36"/>
      <c r="CG63" s="36"/>
      <c r="CH63" s="36"/>
      <c r="CI63" s="36"/>
      <c r="CJ63" s="36"/>
    </row>
    <row r="64" spans="3:88" ht="15" customHeight="1" x14ac:dyDescent="0.3">
      <c r="J64" s="2" t="s">
        <v>404</v>
      </c>
      <c r="K64" s="219">
        <f>SUM(K34:M62)</f>
        <v>0</v>
      </c>
      <c r="L64" s="219"/>
      <c r="M64" s="219"/>
      <c r="N64" s="218" t="str">
        <f>IF($AQ$18=0,"Units?",IF($AQ$18=1,"ac",IF($AQ$18=2,"sq-ft","Error")))</f>
        <v>Units?</v>
      </c>
      <c r="O64" s="218"/>
      <c r="Q64" s="2" t="s">
        <v>404</v>
      </c>
      <c r="R64" s="220">
        <f>IF(ISERR(SUM(R34:T62)),0,SUM(R34:T62))</f>
        <v>0</v>
      </c>
      <c r="S64" s="220"/>
      <c r="T64" s="220"/>
      <c r="U64" s="218" t="str">
        <f>IF($AQ$18=0,"Units?",IF($AQ$18=1,"ac",IF($AQ$18=2,"sq-ft","Error")))</f>
        <v>Units?</v>
      </c>
      <c r="V64" s="218"/>
      <c r="X64" s="2" t="s">
        <v>404</v>
      </c>
      <c r="Y64" s="220">
        <f>IF(ISERR(SUM(Y34:AA62)),0,SUM(Y34:AA62))</f>
        <v>0</v>
      </c>
      <c r="Z64" s="220"/>
      <c r="AA64" s="220"/>
      <c r="AB64" s="218" t="str">
        <f>IF($AQ$18=0,"Units?",IF($AQ$18=1,"ac",IF($AQ$18=2,"sq-ft","Error")))</f>
        <v>Units?</v>
      </c>
      <c r="AC64" s="218"/>
      <c r="AR64" s="36"/>
      <c r="AS64" s="25"/>
      <c r="AT64" s="138"/>
      <c r="AU64" s="25"/>
      <c r="AV64" s="25"/>
      <c r="AW64" s="25"/>
      <c r="AX64" s="25"/>
      <c r="AY64" s="25"/>
      <c r="AZ64" s="25"/>
      <c r="BA64" s="25"/>
      <c r="BB64" s="25"/>
      <c r="BC64" s="25"/>
      <c r="BD64" s="25"/>
      <c r="BE64" s="25"/>
      <c r="BF64" s="25"/>
      <c r="BG64" s="25"/>
      <c r="BH64" s="25"/>
      <c r="BI64" s="25"/>
      <c r="BJ64" s="25"/>
      <c r="BK64" s="25"/>
      <c r="BL64" s="25"/>
      <c r="BM64" s="25"/>
      <c r="BN64" s="25"/>
      <c r="BO64" s="25"/>
      <c r="BP64" s="25"/>
      <c r="BQ64" s="25"/>
      <c r="BR64" s="25"/>
      <c r="BS64" s="25"/>
      <c r="BT64" s="25"/>
      <c r="BU64" s="36"/>
      <c r="BV64" s="36"/>
      <c r="BW64" s="36"/>
      <c r="BX64" s="36"/>
      <c r="BY64" s="36"/>
      <c r="BZ64" s="36"/>
      <c r="CA64" s="36"/>
      <c r="CB64" s="36"/>
      <c r="CC64" s="36"/>
      <c r="CD64" s="36"/>
      <c r="CE64" s="36"/>
      <c r="CF64" s="36"/>
      <c r="CG64" s="36"/>
      <c r="CH64" s="36"/>
      <c r="CI64" s="36"/>
      <c r="CJ64" s="36"/>
    </row>
    <row r="65" spans="2:88" ht="15" customHeight="1" x14ac:dyDescent="0.3">
      <c r="R65" s="221">
        <f>IF(ISERR(R64/$K64),0,R64/$K64)</f>
        <v>0</v>
      </c>
      <c r="S65" s="221"/>
      <c r="T65" s="221"/>
      <c r="U65" s="40" t="s">
        <v>403</v>
      </c>
      <c r="Y65" s="221">
        <f>IF(ISERR(Y64/$K64),0,Y64/$K64)</f>
        <v>0</v>
      </c>
      <c r="Z65" s="221"/>
      <c r="AA65" s="221"/>
      <c r="AB65" s="40" t="s">
        <v>403</v>
      </c>
      <c r="AR65" s="36"/>
      <c r="AS65" s="25"/>
      <c r="AT65" s="138"/>
      <c r="AU65" s="25"/>
      <c r="AV65" s="25"/>
      <c r="AW65" s="25"/>
      <c r="AX65" s="25"/>
      <c r="AY65" s="25"/>
      <c r="AZ65" s="25"/>
      <c r="BA65" s="25"/>
      <c r="BB65" s="25"/>
      <c r="BC65" s="25"/>
      <c r="BD65" s="25"/>
      <c r="BE65" s="25"/>
      <c r="BF65" s="25"/>
      <c r="BG65" s="25"/>
      <c r="BH65" s="25"/>
      <c r="BI65" s="25"/>
      <c r="BJ65" s="25"/>
      <c r="BK65" s="25"/>
      <c r="BL65" s="25"/>
      <c r="BM65" s="25"/>
      <c r="BN65" s="25"/>
      <c r="BO65" s="25"/>
      <c r="BP65" s="25"/>
      <c r="BQ65" s="25"/>
      <c r="BR65" s="25"/>
      <c r="BS65" s="25"/>
      <c r="BT65" s="25"/>
      <c r="BU65" s="36"/>
      <c r="BV65" s="36"/>
      <c r="BW65" s="36"/>
      <c r="BX65" s="36"/>
      <c r="BY65" s="36"/>
      <c r="BZ65" s="36"/>
      <c r="CA65" s="36"/>
      <c r="CB65" s="36"/>
      <c r="CC65" s="36"/>
      <c r="CD65" s="36"/>
      <c r="CE65" s="36"/>
      <c r="CF65" s="36"/>
      <c r="CG65" s="36"/>
      <c r="CH65" s="36"/>
      <c r="CI65" s="36"/>
      <c r="CJ65" s="36"/>
    </row>
    <row r="66" spans="2:88" ht="15" customHeight="1" x14ac:dyDescent="0.3">
      <c r="B66" s="203">
        <f>Tables!$C$13</f>
        <v>45566</v>
      </c>
      <c r="C66" s="203"/>
      <c r="D66" s="203"/>
      <c r="E66" s="203"/>
      <c r="F66" s="203"/>
      <c r="G66" s="203"/>
      <c r="H66" s="203"/>
      <c r="R66" s="191" t="s">
        <v>405</v>
      </c>
      <c r="S66" s="191"/>
      <c r="T66" s="191"/>
      <c r="U66" s="191"/>
      <c r="AR66" s="36"/>
      <c r="AS66" s="25"/>
      <c r="AT66" s="138"/>
      <c r="AU66" s="25"/>
      <c r="AV66" s="25"/>
      <c r="AW66" s="25"/>
      <c r="AX66" s="25"/>
      <c r="AY66" s="25"/>
      <c r="AZ66" s="25"/>
      <c r="BA66" s="25"/>
      <c r="BB66" s="25"/>
      <c r="BC66" s="25"/>
      <c r="BD66" s="25"/>
      <c r="BE66" s="25"/>
      <c r="BF66" s="25"/>
      <c r="BG66" s="25"/>
      <c r="BH66" s="25"/>
      <c r="BI66" s="25"/>
      <c r="BJ66" s="25"/>
      <c r="BK66" s="25"/>
      <c r="BL66" s="25"/>
      <c r="BM66" s="25"/>
      <c r="BN66" s="25"/>
      <c r="BO66" s="25"/>
      <c r="BP66" s="25"/>
      <c r="BQ66" s="25"/>
      <c r="BR66" s="25"/>
      <c r="BS66" s="25"/>
      <c r="BT66" s="25"/>
      <c r="BU66" s="36"/>
      <c r="BV66" s="36"/>
      <c r="BW66" s="36"/>
      <c r="BX66" s="36"/>
      <c r="BY66" s="36"/>
      <c r="BZ66" s="36"/>
      <c r="CA66" s="36"/>
      <c r="CB66" s="36"/>
      <c r="CC66" s="36"/>
      <c r="CD66" s="36"/>
      <c r="CE66" s="36"/>
      <c r="CF66" s="36"/>
      <c r="CG66" s="36"/>
      <c r="CH66" s="36"/>
      <c r="CI66" s="36"/>
      <c r="CJ66" s="36"/>
    </row>
    <row r="67" spans="2:88" ht="15" customHeight="1" x14ac:dyDescent="0.3">
      <c r="B67" s="123"/>
      <c r="C67" s="108"/>
      <c r="D67" s="108"/>
      <c r="E67" s="108"/>
      <c r="F67" s="108"/>
      <c r="G67" s="108"/>
      <c r="H67" s="108"/>
      <c r="I67" s="108"/>
      <c r="J67" s="108"/>
      <c r="K67" s="108"/>
      <c r="L67" s="108"/>
      <c r="M67" s="108"/>
      <c r="N67" s="108"/>
      <c r="O67" s="108"/>
      <c r="P67" s="108"/>
      <c r="Q67" s="108"/>
      <c r="R67" s="108"/>
      <c r="S67" s="108"/>
      <c r="T67" s="108"/>
      <c r="U67" s="108"/>
      <c r="V67" s="108"/>
      <c r="W67" s="108"/>
      <c r="X67" s="108"/>
      <c r="Y67" s="108"/>
      <c r="Z67" s="108"/>
      <c r="AA67" s="108"/>
      <c r="AB67" s="108"/>
      <c r="AC67" s="108"/>
      <c r="AD67" s="108"/>
      <c r="AE67" s="108"/>
      <c r="AF67" s="108"/>
      <c r="AG67" s="108"/>
      <c r="AH67" s="108"/>
      <c r="AI67" s="108"/>
      <c r="AJ67" s="108"/>
      <c r="AR67" s="36"/>
      <c r="AS67" s="25"/>
      <c r="AT67" s="138"/>
      <c r="AU67" s="25"/>
      <c r="AV67" s="25"/>
      <c r="AW67" s="25"/>
      <c r="AX67" s="25"/>
      <c r="AY67" s="25"/>
      <c r="AZ67" s="25"/>
      <c r="BA67" s="25"/>
      <c r="BB67" s="25"/>
      <c r="BC67" s="25"/>
      <c r="BD67" s="25"/>
      <c r="BE67" s="25"/>
      <c r="BF67" s="25"/>
      <c r="BG67" s="25"/>
      <c r="BH67" s="25"/>
      <c r="BI67" s="25"/>
      <c r="BJ67" s="25"/>
      <c r="BK67" s="25"/>
      <c r="BL67" s="25"/>
      <c r="BM67" s="25"/>
      <c r="BN67" s="25"/>
      <c r="BO67" s="25"/>
      <c r="BP67" s="25"/>
      <c r="BQ67" s="25"/>
      <c r="BR67" s="25"/>
      <c r="BS67" s="25"/>
      <c r="BT67" s="25"/>
      <c r="BU67" s="36"/>
      <c r="BV67" s="36"/>
      <c r="BW67" s="36"/>
      <c r="BX67" s="36"/>
      <c r="BY67" s="36"/>
      <c r="BZ67" s="36"/>
      <c r="CA67" s="36"/>
      <c r="CB67" s="36"/>
      <c r="CC67" s="36"/>
      <c r="CD67" s="36"/>
      <c r="CE67" s="36"/>
      <c r="CF67" s="36"/>
      <c r="CG67" s="36"/>
      <c r="CH67" s="36"/>
      <c r="CI67" s="36"/>
      <c r="CJ67" s="36"/>
    </row>
    <row r="68" spans="2:88" ht="15" customHeight="1" x14ac:dyDescent="0.3">
      <c r="C68" s="2" t="s">
        <v>142</v>
      </c>
      <c r="D68" s="167">
        <f>IF(ISBLANK($E$14),0,$E$14)</f>
        <v>0</v>
      </c>
      <c r="E68" s="167"/>
      <c r="F68" s="167"/>
      <c r="G68" s="167"/>
      <c r="H68" s="167"/>
      <c r="I68" s="167"/>
      <c r="J68" s="167"/>
      <c r="K68" s="167"/>
      <c r="L68" s="167"/>
      <c r="M68" s="167"/>
      <c r="N68" s="167"/>
      <c r="O68" s="167"/>
      <c r="P68" s="167"/>
      <c r="Q68" s="167"/>
      <c r="R68" s="167"/>
      <c r="S68" s="167"/>
      <c r="T68" s="167"/>
      <c r="U68" s="167"/>
      <c r="V68" s="167"/>
      <c r="W68" s="167"/>
      <c r="X68" s="167"/>
      <c r="Y68" s="167"/>
      <c r="AD68" s="2" t="s">
        <v>185</v>
      </c>
      <c r="AE68" s="168">
        <f>IF(ISBLANK($AE$14),0,$AE$14)</f>
        <v>0</v>
      </c>
      <c r="AF68" s="168"/>
      <c r="AG68" s="168"/>
      <c r="AH68" s="168"/>
      <c r="AI68" s="168"/>
      <c r="AJ68" s="168"/>
      <c r="AR68" s="36"/>
      <c r="AS68" s="25"/>
      <c r="AT68" s="138"/>
      <c r="AU68" s="25"/>
      <c r="AV68" s="25"/>
      <c r="AW68" s="25"/>
      <c r="AX68" s="25"/>
      <c r="AY68" s="25"/>
      <c r="AZ68" s="25"/>
      <c r="BA68" s="25"/>
      <c r="BB68" s="25"/>
      <c r="BC68" s="25"/>
      <c r="BD68" s="25"/>
      <c r="BE68" s="25"/>
      <c r="BF68" s="25"/>
      <c r="BG68" s="25"/>
      <c r="BH68" s="25"/>
      <c r="BI68" s="25"/>
      <c r="BJ68" s="25"/>
      <c r="BK68" s="25"/>
      <c r="BL68" s="25"/>
      <c r="BM68" s="25"/>
      <c r="BN68" s="25"/>
      <c r="BO68" s="25"/>
      <c r="BP68" s="25"/>
      <c r="BQ68" s="25"/>
      <c r="BR68" s="25"/>
      <c r="BS68" s="25"/>
      <c r="BT68" s="25"/>
      <c r="BU68" s="36"/>
      <c r="BV68" s="36"/>
      <c r="BW68" s="36"/>
      <c r="BX68" s="36"/>
      <c r="BY68" s="36"/>
      <c r="BZ68" s="36"/>
      <c r="CA68" s="36"/>
      <c r="CB68" s="36"/>
      <c r="CC68" s="36"/>
      <c r="CD68" s="36"/>
      <c r="CE68" s="36"/>
      <c r="CF68" s="36"/>
      <c r="CG68" s="36"/>
      <c r="CH68" s="36"/>
      <c r="CI68" s="36"/>
      <c r="CJ68" s="36"/>
    </row>
    <row r="69" spans="2:88" ht="15" customHeight="1" x14ac:dyDescent="0.3">
      <c r="B69" s="5"/>
      <c r="AR69" s="36"/>
      <c r="AS69" s="25"/>
      <c r="AT69" s="138"/>
      <c r="AU69" s="25"/>
      <c r="AV69" s="25"/>
      <c r="AW69" s="25"/>
      <c r="AX69" s="25"/>
      <c r="AY69" s="25"/>
      <c r="AZ69" s="25"/>
      <c r="BA69" s="25"/>
      <c r="BB69" s="25"/>
      <c r="BC69" s="25"/>
      <c r="BD69" s="25"/>
      <c r="BE69" s="25"/>
      <c r="BF69" s="25"/>
      <c r="BG69" s="25"/>
      <c r="BH69" s="25"/>
      <c r="BI69" s="25"/>
      <c r="BJ69" s="25"/>
      <c r="BK69" s="25"/>
      <c r="BL69" s="25"/>
      <c r="BM69" s="25"/>
      <c r="BN69" s="25"/>
      <c r="BO69" s="25"/>
      <c r="BP69" s="25"/>
      <c r="BQ69" s="25"/>
      <c r="BR69" s="25"/>
      <c r="BS69" s="25"/>
      <c r="BT69" s="25"/>
      <c r="BU69" s="36"/>
      <c r="BV69" s="36"/>
      <c r="BW69" s="36"/>
      <c r="BX69" s="36"/>
      <c r="BY69" s="36"/>
      <c r="BZ69" s="36"/>
      <c r="CA69" s="36"/>
      <c r="CB69" s="36"/>
      <c r="CC69" s="36"/>
      <c r="CD69" s="36"/>
      <c r="CE69" s="36"/>
      <c r="CF69" s="36"/>
      <c r="CG69" s="36"/>
      <c r="CH69" s="36"/>
      <c r="CI69" s="36"/>
      <c r="CJ69" s="36"/>
    </row>
    <row r="70" spans="2:88" ht="15" customHeight="1" x14ac:dyDescent="0.3">
      <c r="B70" s="5" t="s">
        <v>22</v>
      </c>
      <c r="AR70" s="36"/>
      <c r="AS70" s="25"/>
      <c r="AT70" s="138"/>
      <c r="AU70" s="25"/>
      <c r="AV70" s="25"/>
      <c r="AW70" s="25"/>
      <c r="AX70" s="25"/>
      <c r="AY70" s="25"/>
      <c r="AZ70" s="25"/>
      <c r="BA70" s="25"/>
      <c r="BB70" s="25"/>
      <c r="BC70" s="25"/>
      <c r="BD70" s="25"/>
      <c r="BE70" s="25"/>
      <c r="BF70" s="25"/>
      <c r="BG70" s="25"/>
      <c r="BH70" s="25"/>
      <c r="BI70" s="25"/>
      <c r="BJ70" s="25"/>
      <c r="BK70" s="25"/>
      <c r="BL70" s="25"/>
      <c r="BM70" s="25"/>
      <c r="BN70" s="25"/>
      <c r="BO70" s="25"/>
      <c r="BP70" s="25"/>
      <c r="BQ70" s="25"/>
      <c r="BR70" s="25"/>
      <c r="BS70" s="25"/>
      <c r="BT70" s="25"/>
      <c r="BU70" s="36"/>
      <c r="BV70" s="36"/>
      <c r="BW70" s="36"/>
      <c r="BX70" s="36"/>
      <c r="BY70" s="36"/>
      <c r="BZ70" s="36"/>
      <c r="CA70" s="36"/>
      <c r="CB70" s="36"/>
      <c r="CC70" s="36"/>
      <c r="CD70" s="36"/>
      <c r="CE70" s="36"/>
      <c r="CF70" s="36"/>
      <c r="CG70" s="36"/>
      <c r="CH70" s="36"/>
      <c r="CI70" s="36"/>
      <c r="CJ70" s="36"/>
    </row>
    <row r="71" spans="2:88" ht="15" customHeight="1" x14ac:dyDescent="0.3">
      <c r="B71" s="172"/>
      <c r="C71" s="173"/>
      <c r="D71" s="173"/>
      <c r="E71" s="173"/>
      <c r="F71" s="173"/>
      <c r="G71" s="173"/>
      <c r="H71" s="173"/>
      <c r="I71" s="173"/>
      <c r="J71" s="173"/>
      <c r="K71" s="173"/>
      <c r="L71" s="173"/>
      <c r="M71" s="173"/>
      <c r="N71" s="173"/>
      <c r="O71" s="173"/>
      <c r="P71" s="173"/>
      <c r="Q71" s="173"/>
      <c r="R71" s="173"/>
      <c r="S71" s="173"/>
      <c r="T71" s="173"/>
      <c r="U71" s="173"/>
      <c r="V71" s="173"/>
      <c r="W71" s="173"/>
      <c r="X71" s="173"/>
      <c r="Y71" s="173"/>
      <c r="Z71" s="173"/>
      <c r="AA71" s="173"/>
      <c r="AB71" s="173"/>
      <c r="AC71" s="173"/>
      <c r="AD71" s="173"/>
      <c r="AE71" s="173"/>
      <c r="AF71" s="173"/>
      <c r="AG71" s="173"/>
      <c r="AH71" s="173"/>
      <c r="AI71" s="173"/>
      <c r="AJ71" s="174"/>
      <c r="AM71" s="125">
        <f>IF(SUM(AO24,AO26,AO28,AO30)&gt;0,2,1)</f>
        <v>1</v>
      </c>
      <c r="AR71" s="36"/>
      <c r="AS71" s="25"/>
      <c r="AT71" s="138"/>
      <c r="AU71" s="25"/>
      <c r="AV71" s="25"/>
      <c r="AW71" s="25"/>
      <c r="AX71" s="25"/>
      <c r="AY71" s="25"/>
      <c r="AZ71" s="25"/>
      <c r="BA71" s="25"/>
      <c r="BB71" s="25"/>
      <c r="BC71" s="25"/>
      <c r="BD71" s="25"/>
      <c r="BE71" s="25"/>
      <c r="BF71" s="25"/>
      <c r="BG71" s="25"/>
      <c r="BH71" s="25"/>
      <c r="BI71" s="25"/>
      <c r="BJ71" s="25"/>
      <c r="BK71" s="25"/>
      <c r="BL71" s="25"/>
      <c r="BM71" s="25"/>
      <c r="BN71" s="25"/>
      <c r="BO71" s="25"/>
      <c r="BP71" s="25"/>
      <c r="BQ71" s="25"/>
      <c r="BR71" s="25"/>
      <c r="BS71" s="25"/>
      <c r="BT71" s="25"/>
      <c r="BU71" s="36"/>
      <c r="BV71" s="36"/>
      <c r="BW71" s="36"/>
      <c r="BX71" s="36"/>
      <c r="BY71" s="36"/>
      <c r="BZ71" s="36"/>
      <c r="CA71" s="36"/>
      <c r="CB71" s="36"/>
      <c r="CC71" s="36"/>
      <c r="CD71" s="36"/>
      <c r="CE71" s="36"/>
      <c r="CF71" s="36"/>
      <c r="CG71" s="36"/>
      <c r="CH71" s="36"/>
      <c r="CI71" s="36"/>
      <c r="CJ71" s="36"/>
    </row>
    <row r="72" spans="2:88" ht="15" customHeight="1" x14ac:dyDescent="0.3">
      <c r="B72" s="175"/>
      <c r="C72" s="176"/>
      <c r="D72" s="176"/>
      <c r="E72" s="176"/>
      <c r="F72" s="176"/>
      <c r="G72" s="176"/>
      <c r="H72" s="176"/>
      <c r="I72" s="176"/>
      <c r="J72" s="176"/>
      <c r="K72" s="176"/>
      <c r="L72" s="176"/>
      <c r="M72" s="176"/>
      <c r="N72" s="176"/>
      <c r="O72" s="176"/>
      <c r="P72" s="176"/>
      <c r="Q72" s="176"/>
      <c r="R72" s="176"/>
      <c r="S72" s="176"/>
      <c r="T72" s="176"/>
      <c r="U72" s="176"/>
      <c r="V72" s="176"/>
      <c r="W72" s="176"/>
      <c r="X72" s="176"/>
      <c r="Y72" s="176"/>
      <c r="Z72" s="176"/>
      <c r="AA72" s="176"/>
      <c r="AB72" s="176"/>
      <c r="AC72" s="176"/>
      <c r="AD72" s="176"/>
      <c r="AE72" s="176"/>
      <c r="AF72" s="176"/>
      <c r="AG72" s="176"/>
      <c r="AH72" s="176"/>
      <c r="AI72" s="176"/>
      <c r="AJ72" s="177"/>
      <c r="AR72" s="36"/>
      <c r="AS72" s="25"/>
      <c r="AT72" s="138"/>
      <c r="AU72" s="25"/>
      <c r="AV72" s="25"/>
      <c r="AW72" s="25"/>
      <c r="AX72" s="25"/>
      <c r="AY72" s="25"/>
      <c r="AZ72" s="25"/>
      <c r="BA72" s="25"/>
      <c r="BB72" s="25"/>
      <c r="BC72" s="25"/>
      <c r="BD72" s="25"/>
      <c r="BE72" s="25"/>
      <c r="BF72" s="25"/>
      <c r="BG72" s="25"/>
      <c r="BH72" s="25"/>
      <c r="BI72" s="25"/>
      <c r="BJ72" s="25"/>
      <c r="BK72" s="25"/>
      <c r="BL72" s="25"/>
      <c r="BM72" s="25"/>
      <c r="BN72" s="25"/>
      <c r="BO72" s="25"/>
      <c r="BP72" s="25"/>
      <c r="BQ72" s="25"/>
      <c r="BR72" s="25"/>
      <c r="BS72" s="25"/>
      <c r="BT72" s="25"/>
      <c r="BU72" s="36"/>
      <c r="BV72" s="36"/>
      <c r="BW72" s="36"/>
      <c r="BX72" s="36"/>
      <c r="BY72" s="36"/>
      <c r="BZ72" s="36"/>
      <c r="CA72" s="36"/>
      <c r="CB72" s="36"/>
      <c r="CC72" s="36"/>
      <c r="CD72" s="36"/>
      <c r="CE72" s="36"/>
      <c r="CF72" s="36"/>
      <c r="CG72" s="36"/>
      <c r="CH72" s="36"/>
      <c r="CI72" s="36"/>
      <c r="CJ72" s="36"/>
    </row>
    <row r="73" spans="2:88" ht="15" customHeight="1" x14ac:dyDescent="0.3">
      <c r="B73" s="175"/>
      <c r="C73" s="176"/>
      <c r="D73" s="176"/>
      <c r="E73" s="176"/>
      <c r="F73" s="176"/>
      <c r="G73" s="176"/>
      <c r="H73" s="176"/>
      <c r="I73" s="176"/>
      <c r="J73" s="176"/>
      <c r="K73" s="176"/>
      <c r="L73" s="176"/>
      <c r="M73" s="176"/>
      <c r="N73" s="176"/>
      <c r="O73" s="176"/>
      <c r="P73" s="176"/>
      <c r="Q73" s="176"/>
      <c r="R73" s="176"/>
      <c r="S73" s="176"/>
      <c r="T73" s="176"/>
      <c r="U73" s="176"/>
      <c r="V73" s="176"/>
      <c r="W73" s="176"/>
      <c r="X73" s="176"/>
      <c r="Y73" s="176"/>
      <c r="Z73" s="176"/>
      <c r="AA73" s="176"/>
      <c r="AB73" s="176"/>
      <c r="AC73" s="176"/>
      <c r="AD73" s="176"/>
      <c r="AE73" s="176"/>
      <c r="AF73" s="176"/>
      <c r="AG73" s="176"/>
      <c r="AH73" s="176"/>
      <c r="AI73" s="176"/>
      <c r="AJ73" s="177"/>
      <c r="AR73" s="36"/>
      <c r="AS73" s="25"/>
      <c r="AT73" s="138"/>
      <c r="AU73" s="25"/>
      <c r="AV73" s="25"/>
      <c r="AW73" s="25"/>
      <c r="AX73" s="25"/>
      <c r="AY73" s="25"/>
      <c r="AZ73" s="25"/>
      <c r="BA73" s="25"/>
      <c r="BB73" s="25"/>
      <c r="BC73" s="25"/>
      <c r="BD73" s="25"/>
      <c r="BE73" s="25"/>
      <c r="BF73" s="25"/>
      <c r="BG73" s="25"/>
      <c r="BH73" s="25"/>
      <c r="BI73" s="25"/>
      <c r="BJ73" s="25"/>
      <c r="BK73" s="25"/>
      <c r="BL73" s="25"/>
      <c r="BM73" s="25"/>
      <c r="BN73" s="25"/>
      <c r="BO73" s="25"/>
      <c r="BP73" s="25"/>
      <c r="BQ73" s="25"/>
      <c r="BR73" s="25"/>
      <c r="BS73" s="25"/>
      <c r="BT73" s="25"/>
      <c r="BU73" s="36"/>
      <c r="BV73" s="36"/>
      <c r="BW73" s="36"/>
      <c r="BX73" s="36"/>
      <c r="BY73" s="36"/>
      <c r="BZ73" s="36"/>
      <c r="CA73" s="36"/>
      <c r="CB73" s="36"/>
      <c r="CC73" s="36"/>
      <c r="CD73" s="36"/>
      <c r="CE73" s="36"/>
      <c r="CF73" s="36"/>
      <c r="CG73" s="36"/>
      <c r="CH73" s="36"/>
      <c r="CI73" s="36"/>
      <c r="CJ73" s="36"/>
    </row>
    <row r="74" spans="2:88" ht="15" customHeight="1" x14ac:dyDescent="0.3">
      <c r="B74" s="175"/>
      <c r="C74" s="176"/>
      <c r="D74" s="176"/>
      <c r="E74" s="176"/>
      <c r="F74" s="176"/>
      <c r="G74" s="176"/>
      <c r="H74" s="176"/>
      <c r="I74" s="176"/>
      <c r="J74" s="176"/>
      <c r="K74" s="176"/>
      <c r="L74" s="176"/>
      <c r="M74" s="176"/>
      <c r="N74" s="176"/>
      <c r="O74" s="176"/>
      <c r="P74" s="176"/>
      <c r="Q74" s="176"/>
      <c r="R74" s="176"/>
      <c r="S74" s="176"/>
      <c r="T74" s="176"/>
      <c r="U74" s="176"/>
      <c r="V74" s="176"/>
      <c r="W74" s="176"/>
      <c r="X74" s="176"/>
      <c r="Y74" s="176"/>
      <c r="Z74" s="176"/>
      <c r="AA74" s="176"/>
      <c r="AB74" s="176"/>
      <c r="AC74" s="176"/>
      <c r="AD74" s="176"/>
      <c r="AE74" s="176"/>
      <c r="AF74" s="176"/>
      <c r="AG74" s="176"/>
      <c r="AH74" s="176"/>
      <c r="AI74" s="176"/>
      <c r="AJ74" s="177"/>
      <c r="AR74" s="36"/>
      <c r="AS74" s="25"/>
      <c r="AT74" s="138"/>
      <c r="AU74" s="25"/>
      <c r="AV74" s="25"/>
      <c r="AW74" s="25"/>
      <c r="AX74" s="25"/>
      <c r="AY74" s="25"/>
      <c r="AZ74" s="25"/>
      <c r="BA74" s="25"/>
      <c r="BB74" s="25"/>
      <c r="BC74" s="25"/>
      <c r="BD74" s="25"/>
      <c r="BE74" s="25"/>
      <c r="BF74" s="25"/>
      <c r="BG74" s="25"/>
      <c r="BH74" s="25"/>
      <c r="BI74" s="25"/>
      <c r="BJ74" s="25"/>
      <c r="BK74" s="25"/>
      <c r="BL74" s="25"/>
      <c r="BM74" s="25"/>
      <c r="BN74" s="25"/>
      <c r="BO74" s="25"/>
      <c r="BP74" s="25"/>
      <c r="BQ74" s="25"/>
      <c r="BR74" s="25"/>
      <c r="BS74" s="25"/>
      <c r="BT74" s="25"/>
      <c r="BU74" s="36"/>
      <c r="BV74" s="36"/>
      <c r="BW74" s="36"/>
      <c r="BX74" s="36"/>
      <c r="BY74" s="36"/>
      <c r="BZ74" s="36"/>
      <c r="CA74" s="36"/>
      <c r="CB74" s="36"/>
      <c r="CC74" s="36"/>
      <c r="CD74" s="36"/>
      <c r="CE74" s="36"/>
      <c r="CF74" s="36"/>
      <c r="CG74" s="36"/>
      <c r="CH74" s="36"/>
      <c r="CI74" s="36"/>
      <c r="CJ74" s="36"/>
    </row>
    <row r="75" spans="2:88" ht="15" customHeight="1" x14ac:dyDescent="0.3">
      <c r="B75" s="175"/>
      <c r="C75" s="176"/>
      <c r="D75" s="176"/>
      <c r="E75" s="176"/>
      <c r="F75" s="176"/>
      <c r="G75" s="176"/>
      <c r="H75" s="176"/>
      <c r="I75" s="176"/>
      <c r="J75" s="176"/>
      <c r="K75" s="176"/>
      <c r="L75" s="176"/>
      <c r="M75" s="176"/>
      <c r="N75" s="176"/>
      <c r="O75" s="176"/>
      <c r="P75" s="176"/>
      <c r="Q75" s="176"/>
      <c r="R75" s="176"/>
      <c r="S75" s="176"/>
      <c r="T75" s="176"/>
      <c r="U75" s="176"/>
      <c r="V75" s="176"/>
      <c r="W75" s="176"/>
      <c r="X75" s="176"/>
      <c r="Y75" s="176"/>
      <c r="Z75" s="176"/>
      <c r="AA75" s="176"/>
      <c r="AB75" s="176"/>
      <c r="AC75" s="176"/>
      <c r="AD75" s="176"/>
      <c r="AE75" s="176"/>
      <c r="AF75" s="176"/>
      <c r="AG75" s="176"/>
      <c r="AH75" s="176"/>
      <c r="AI75" s="176"/>
      <c r="AJ75" s="177"/>
      <c r="AR75" s="36"/>
      <c r="AS75" s="25"/>
      <c r="AT75" s="138"/>
      <c r="AU75" s="25"/>
      <c r="AV75" s="25"/>
      <c r="AW75" s="25"/>
      <c r="AX75" s="25"/>
      <c r="AY75" s="25"/>
      <c r="AZ75" s="25"/>
      <c r="BA75" s="25"/>
      <c r="BB75" s="25"/>
      <c r="BC75" s="25"/>
      <c r="BD75" s="25"/>
      <c r="BE75" s="25"/>
      <c r="BF75" s="25"/>
      <c r="BG75" s="25"/>
      <c r="BH75" s="25"/>
      <c r="BI75" s="25"/>
      <c r="BJ75" s="25"/>
      <c r="BK75" s="25"/>
      <c r="BL75" s="25"/>
      <c r="BM75" s="25"/>
      <c r="BN75" s="25"/>
      <c r="BO75" s="25"/>
      <c r="BP75" s="25"/>
      <c r="BQ75" s="25"/>
      <c r="BR75" s="25"/>
      <c r="BS75" s="25"/>
      <c r="BT75" s="25"/>
      <c r="BU75" s="36"/>
      <c r="BV75" s="36"/>
      <c r="BW75" s="36"/>
      <c r="BX75" s="36"/>
      <c r="BY75" s="36"/>
      <c r="BZ75" s="36"/>
      <c r="CA75" s="36"/>
      <c r="CB75" s="36"/>
      <c r="CC75" s="36"/>
      <c r="CD75" s="36"/>
      <c r="CE75" s="36"/>
      <c r="CF75" s="36"/>
      <c r="CG75" s="36"/>
      <c r="CH75" s="36"/>
      <c r="CI75" s="36"/>
      <c r="CJ75" s="36"/>
    </row>
    <row r="76" spans="2:88" ht="15" customHeight="1" x14ac:dyDescent="0.3">
      <c r="B76" s="178"/>
      <c r="C76" s="179"/>
      <c r="D76" s="179"/>
      <c r="E76" s="179"/>
      <c r="F76" s="179"/>
      <c r="G76" s="179"/>
      <c r="H76" s="179"/>
      <c r="I76" s="179"/>
      <c r="J76" s="179"/>
      <c r="K76" s="179"/>
      <c r="L76" s="179"/>
      <c r="M76" s="179"/>
      <c r="N76" s="179"/>
      <c r="O76" s="179"/>
      <c r="P76" s="179"/>
      <c r="Q76" s="179"/>
      <c r="R76" s="179"/>
      <c r="S76" s="179"/>
      <c r="T76" s="179"/>
      <c r="U76" s="179"/>
      <c r="V76" s="179"/>
      <c r="W76" s="179"/>
      <c r="X76" s="179"/>
      <c r="Y76" s="179"/>
      <c r="Z76" s="179"/>
      <c r="AA76" s="179"/>
      <c r="AB76" s="179"/>
      <c r="AC76" s="179"/>
      <c r="AD76" s="179"/>
      <c r="AE76" s="179"/>
      <c r="AF76" s="179"/>
      <c r="AG76" s="179"/>
      <c r="AH76" s="179"/>
      <c r="AI76" s="179"/>
      <c r="AJ76" s="180"/>
      <c r="AR76" s="36"/>
      <c r="AS76" s="25"/>
      <c r="AT76" s="138"/>
      <c r="AU76" s="25"/>
      <c r="AV76" s="25"/>
      <c r="AW76" s="25"/>
      <c r="AX76" s="25"/>
      <c r="AY76" s="25"/>
      <c r="AZ76" s="25"/>
      <c r="BA76" s="25"/>
      <c r="BB76" s="25"/>
      <c r="BC76" s="25"/>
      <c r="BD76" s="25"/>
      <c r="BE76" s="25"/>
      <c r="BF76" s="25"/>
      <c r="BG76" s="25"/>
      <c r="BH76" s="25"/>
      <c r="BI76" s="25"/>
      <c r="BJ76" s="25"/>
      <c r="BK76" s="25"/>
      <c r="BL76" s="25"/>
      <c r="BM76" s="25"/>
      <c r="BN76" s="25"/>
      <c r="BO76" s="25"/>
      <c r="BP76" s="25"/>
      <c r="BQ76" s="25"/>
      <c r="BR76" s="25"/>
      <c r="BS76" s="25"/>
      <c r="BT76" s="25"/>
      <c r="BU76" s="36"/>
      <c r="BV76" s="36"/>
      <c r="BW76" s="36"/>
      <c r="BX76" s="36"/>
      <c r="BY76" s="36"/>
      <c r="BZ76" s="36"/>
      <c r="CA76" s="36"/>
      <c r="CB76" s="36"/>
      <c r="CC76" s="36"/>
      <c r="CD76" s="36"/>
      <c r="CE76" s="36"/>
      <c r="CF76" s="36"/>
      <c r="CG76" s="36"/>
      <c r="CH76" s="36"/>
      <c r="CI76" s="36"/>
      <c r="CJ76" s="36"/>
    </row>
    <row r="77" spans="2:88" ht="15" customHeight="1" x14ac:dyDescent="0.3">
      <c r="B77" s="5"/>
      <c r="AR77" s="36"/>
      <c r="AS77" s="25"/>
      <c r="AT77" s="138"/>
      <c r="AU77" s="25"/>
      <c r="AV77" s="25"/>
      <c r="AW77" s="25"/>
      <c r="AX77" s="25"/>
      <c r="AY77" s="25"/>
      <c r="AZ77" s="25"/>
      <c r="BA77" s="25"/>
      <c r="BB77" s="25"/>
      <c r="BC77" s="25"/>
      <c r="BD77" s="25"/>
      <c r="BE77" s="25"/>
      <c r="BF77" s="25"/>
      <c r="BG77" s="25"/>
      <c r="BH77" s="25"/>
      <c r="BI77" s="25"/>
      <c r="BJ77" s="25"/>
      <c r="BK77" s="25"/>
      <c r="BL77" s="25"/>
      <c r="BM77" s="25"/>
      <c r="BN77" s="25"/>
      <c r="BO77" s="25"/>
      <c r="BP77" s="25"/>
      <c r="BQ77" s="25"/>
      <c r="BR77" s="25"/>
      <c r="BS77" s="25"/>
      <c r="BT77" s="25"/>
      <c r="BU77" s="36"/>
      <c r="BV77" s="36"/>
      <c r="BW77" s="36"/>
      <c r="BX77" s="36"/>
      <c r="BY77" s="36"/>
      <c r="BZ77" s="36"/>
      <c r="CA77" s="36"/>
      <c r="CB77" s="36"/>
      <c r="CC77" s="36"/>
      <c r="CD77" s="36"/>
      <c r="CE77" s="36"/>
      <c r="CF77" s="36"/>
      <c r="CG77" s="36"/>
      <c r="CH77" s="36"/>
      <c r="CI77" s="36"/>
      <c r="CJ77" s="36"/>
    </row>
    <row r="78" spans="2:88" ht="15" customHeight="1" x14ac:dyDescent="0.3">
      <c r="B78" s="1" t="s">
        <v>18</v>
      </c>
      <c r="C78" s="1"/>
      <c r="D78" s="1"/>
      <c r="AR78" s="36"/>
      <c r="AS78" s="36"/>
      <c r="AT78" s="139"/>
      <c r="AU78" s="36"/>
      <c r="AV78" s="36"/>
      <c r="AW78" s="36"/>
      <c r="AX78" s="36"/>
      <c r="AY78" s="36"/>
      <c r="AZ78" s="36"/>
      <c r="BA78" s="36"/>
      <c r="BB78" s="36"/>
      <c r="BC78" s="36"/>
      <c r="BD78" s="36"/>
      <c r="BE78" s="36"/>
      <c r="BF78" s="36"/>
      <c r="BG78" s="36"/>
      <c r="BH78" s="36"/>
      <c r="BI78" s="36"/>
      <c r="BJ78" s="36"/>
      <c r="BK78" s="36"/>
      <c r="BL78" s="36"/>
      <c r="BM78" s="36"/>
      <c r="BN78" s="36"/>
      <c r="BO78" s="36"/>
      <c r="BP78" s="36"/>
      <c r="BQ78" s="36"/>
      <c r="BR78" s="36"/>
      <c r="BS78" s="36"/>
      <c r="BT78" s="36"/>
      <c r="BU78" s="36"/>
      <c r="BV78" s="36"/>
      <c r="BW78" s="36"/>
      <c r="BX78" s="36"/>
      <c r="BY78" s="36"/>
      <c r="BZ78" s="36"/>
      <c r="CA78" s="36"/>
      <c r="CB78" s="36"/>
      <c r="CC78" s="36"/>
      <c r="CD78" s="36"/>
      <c r="CE78" s="36"/>
      <c r="CF78" s="36"/>
      <c r="CG78" s="36"/>
      <c r="CH78" s="36"/>
      <c r="CI78" s="36"/>
      <c r="CJ78" s="36"/>
    </row>
    <row r="79" spans="2:88" ht="4.95" customHeight="1" x14ac:dyDescent="0.3">
      <c r="B79" s="1"/>
      <c r="C79" s="1"/>
      <c r="D79" s="1"/>
      <c r="AR79" s="36"/>
      <c r="AS79" s="36"/>
      <c r="AT79" s="139"/>
      <c r="AU79" s="36"/>
      <c r="AV79" s="36"/>
      <c r="AW79" s="36"/>
      <c r="AX79" s="36"/>
      <c r="AY79" s="36"/>
      <c r="AZ79" s="36"/>
      <c r="BA79" s="36"/>
      <c r="BB79" s="36"/>
      <c r="BC79" s="36"/>
      <c r="BD79" s="36"/>
      <c r="BE79" s="36"/>
      <c r="BF79" s="36"/>
      <c r="BG79" s="36"/>
      <c r="BH79" s="36"/>
      <c r="BI79" s="36"/>
      <c r="BJ79" s="36"/>
      <c r="BK79" s="36"/>
      <c r="BL79" s="36"/>
      <c r="BM79" s="36"/>
      <c r="BN79" s="36"/>
      <c r="BO79" s="36"/>
      <c r="BP79" s="36"/>
      <c r="BQ79" s="36"/>
      <c r="BR79" s="36"/>
      <c r="BS79" s="36"/>
      <c r="BT79" s="36"/>
      <c r="BU79" s="36"/>
      <c r="BV79" s="36"/>
      <c r="BW79" s="36"/>
      <c r="BX79" s="36"/>
      <c r="BY79" s="36"/>
      <c r="BZ79" s="36"/>
      <c r="CA79" s="36"/>
      <c r="CB79" s="36"/>
      <c r="CC79" s="36"/>
      <c r="CD79" s="36"/>
      <c r="CE79" s="36"/>
      <c r="CF79" s="36"/>
      <c r="CG79" s="36"/>
      <c r="CH79" s="36"/>
      <c r="CI79" s="36"/>
      <c r="CJ79" s="36"/>
    </row>
    <row r="80" spans="2:88" ht="15" customHeight="1" x14ac:dyDescent="0.3">
      <c r="B80" s="108" t="s">
        <v>409</v>
      </c>
      <c r="C80" s="108"/>
      <c r="D80" s="108"/>
      <c r="E80" s="108"/>
      <c r="F80" s="108"/>
      <c r="G80" s="108"/>
      <c r="H80" s="108"/>
      <c r="I80" s="108"/>
      <c r="J80" s="108"/>
      <c r="K80" s="108"/>
      <c r="L80" s="108"/>
      <c r="M80" s="108"/>
      <c r="N80" s="108"/>
      <c r="O80" s="108"/>
      <c r="P80" s="108"/>
      <c r="Q80" s="108"/>
      <c r="R80" s="108"/>
      <c r="S80" s="108"/>
      <c r="T80" s="108"/>
      <c r="U80" s="108"/>
      <c r="V80" s="108"/>
      <c r="W80" s="108"/>
      <c r="X80" s="108"/>
      <c r="Y80" s="108"/>
      <c r="Z80" s="108"/>
      <c r="AA80" s="108"/>
      <c r="AB80" s="108"/>
      <c r="AC80" s="108"/>
      <c r="AD80" s="108"/>
      <c r="AE80" s="108"/>
      <c r="AF80" s="108"/>
      <c r="AG80" s="108"/>
      <c r="AH80" s="108"/>
      <c r="AI80" s="108"/>
      <c r="AJ80" s="108"/>
      <c r="AR80" s="36"/>
      <c r="AS80" s="36"/>
      <c r="AT80" s="139"/>
      <c r="AU80" s="36"/>
      <c r="AV80" s="36"/>
      <c r="AW80" s="36"/>
      <c r="AX80" s="36"/>
      <c r="AY80" s="36"/>
      <c r="AZ80" s="36"/>
      <c r="BA80" s="36"/>
      <c r="BB80" s="36"/>
      <c r="BC80" s="36"/>
      <c r="BD80" s="36"/>
      <c r="BE80" s="36"/>
      <c r="BF80" s="36"/>
      <c r="BG80" s="36"/>
      <c r="BH80" s="36"/>
      <c r="BI80" s="36"/>
      <c r="BJ80" s="36"/>
      <c r="BK80" s="36"/>
      <c r="BL80" s="36"/>
      <c r="BM80" s="36"/>
      <c r="BN80" s="36"/>
      <c r="BO80" s="36"/>
      <c r="BP80" s="36"/>
      <c r="BQ80" s="36"/>
      <c r="BR80" s="36"/>
      <c r="BS80" s="36"/>
      <c r="BT80" s="36"/>
      <c r="BU80" s="36"/>
      <c r="BV80" s="36"/>
      <c r="BW80" s="36"/>
      <c r="BX80" s="36"/>
      <c r="BY80" s="36"/>
      <c r="BZ80" s="36"/>
      <c r="CA80" s="36"/>
      <c r="CB80" s="36"/>
      <c r="CC80" s="36"/>
      <c r="CD80" s="36"/>
      <c r="CE80" s="36"/>
      <c r="CF80" s="36"/>
      <c r="CG80" s="36"/>
      <c r="CH80" s="36"/>
      <c r="CI80" s="36"/>
      <c r="CJ80" s="36"/>
    </row>
    <row r="81" spans="2:88" ht="15" customHeight="1" x14ac:dyDescent="0.3">
      <c r="B81" s="108" t="s">
        <v>410</v>
      </c>
      <c r="C81" s="108"/>
      <c r="D81" s="108"/>
      <c r="E81" s="108"/>
      <c r="F81" s="108"/>
      <c r="G81" s="108"/>
      <c r="H81" s="108"/>
      <c r="I81" s="108"/>
      <c r="J81" s="108"/>
      <c r="K81" s="108"/>
      <c r="L81" s="108"/>
      <c r="M81" s="108"/>
      <c r="N81" s="108"/>
      <c r="O81" s="108"/>
      <c r="P81" s="108"/>
      <c r="Q81" s="108"/>
      <c r="R81" s="108"/>
      <c r="S81" s="108"/>
      <c r="T81" s="108"/>
      <c r="U81" s="108"/>
      <c r="V81" s="108"/>
      <c r="W81" s="108"/>
      <c r="X81" s="108"/>
      <c r="Y81" s="108"/>
      <c r="Z81" s="108"/>
      <c r="AA81" s="108"/>
      <c r="AB81" s="108"/>
      <c r="AC81" s="108"/>
      <c r="AD81" s="108"/>
      <c r="AE81" s="108"/>
      <c r="AF81" s="108"/>
      <c r="AG81" s="108"/>
      <c r="AH81" s="108"/>
      <c r="AI81" s="108"/>
      <c r="AJ81" s="108"/>
      <c r="AR81" s="36"/>
      <c r="AS81" s="36"/>
      <c r="AT81" s="139"/>
      <c r="AU81" s="36"/>
      <c r="AV81" s="36"/>
      <c r="AW81" s="36"/>
      <c r="AX81" s="36"/>
      <c r="AY81" s="36"/>
      <c r="AZ81" s="36"/>
      <c r="BA81" s="36"/>
      <c r="BB81" s="36"/>
      <c r="BC81" s="36"/>
      <c r="BD81" s="36"/>
      <c r="BE81" s="36"/>
      <c r="BF81" s="36"/>
      <c r="BG81" s="36"/>
      <c r="BH81" s="36"/>
      <c r="BI81" s="36"/>
      <c r="BJ81" s="36"/>
      <c r="BK81" s="36"/>
      <c r="BL81" s="36"/>
      <c r="BM81" s="36"/>
      <c r="BN81" s="36"/>
      <c r="BO81" s="36"/>
      <c r="BP81" s="36"/>
      <c r="BQ81" s="36"/>
      <c r="BR81" s="36"/>
      <c r="BS81" s="36"/>
      <c r="BT81" s="36"/>
      <c r="BU81" s="36"/>
      <c r="BV81" s="36"/>
      <c r="BW81" s="36"/>
      <c r="BX81" s="36"/>
      <c r="BY81" s="36"/>
      <c r="BZ81" s="36"/>
      <c r="CA81" s="36"/>
      <c r="CB81" s="36"/>
      <c r="CC81" s="36"/>
      <c r="CD81" s="36"/>
      <c r="CE81" s="36"/>
      <c r="CF81" s="36"/>
      <c r="CG81" s="36"/>
      <c r="CH81" s="36"/>
      <c r="CI81" s="36"/>
      <c r="CJ81" s="36"/>
    </row>
    <row r="82" spans="2:88" ht="15" customHeight="1" x14ac:dyDescent="0.3">
      <c r="B82" s="108"/>
      <c r="C82" s="108"/>
      <c r="D82" s="108"/>
      <c r="E82" s="108"/>
      <c r="F82" s="108"/>
      <c r="G82" s="108"/>
      <c r="H82" s="108"/>
      <c r="I82" s="108"/>
      <c r="J82" s="108"/>
      <c r="K82" s="108"/>
      <c r="L82" s="108"/>
      <c r="M82" s="108"/>
      <c r="N82" s="108"/>
      <c r="O82" s="108"/>
      <c r="P82" s="108"/>
      <c r="Q82" s="108"/>
      <c r="R82" s="108"/>
      <c r="S82" s="108"/>
      <c r="T82" s="108"/>
      <c r="U82" s="108"/>
      <c r="V82" s="108"/>
      <c r="W82" s="108"/>
      <c r="X82" s="108"/>
      <c r="Y82" s="108"/>
      <c r="Z82" s="108"/>
      <c r="AA82" s="108"/>
      <c r="AB82" s="108"/>
      <c r="AC82" s="108"/>
      <c r="AD82" s="108"/>
      <c r="AE82" s="108"/>
      <c r="AF82" s="108"/>
      <c r="AG82" s="108"/>
      <c r="AH82" s="108"/>
      <c r="AI82" s="108"/>
      <c r="AJ82" s="108"/>
      <c r="AR82" s="36"/>
      <c r="AS82" s="36"/>
      <c r="AT82" s="139"/>
      <c r="AU82" s="36"/>
      <c r="AV82" s="36"/>
      <c r="AW82" s="36"/>
      <c r="AX82" s="36"/>
      <c r="AY82" s="36"/>
      <c r="AZ82" s="36"/>
      <c r="BA82" s="36"/>
      <c r="BB82" s="36"/>
      <c r="BC82" s="36"/>
      <c r="BD82" s="36"/>
      <c r="BE82" s="36"/>
      <c r="BF82" s="36"/>
      <c r="BG82" s="36"/>
      <c r="BH82" s="36"/>
      <c r="BI82" s="36"/>
      <c r="BJ82" s="36"/>
      <c r="BK82" s="36"/>
      <c r="BL82" s="36"/>
      <c r="BM82" s="36"/>
      <c r="BN82" s="36"/>
      <c r="BO82" s="36"/>
      <c r="BP82" s="36"/>
      <c r="BQ82" s="36"/>
      <c r="BR82" s="36"/>
      <c r="BS82" s="36"/>
      <c r="BT82" s="36"/>
      <c r="BU82" s="36"/>
      <c r="BV82" s="36"/>
      <c r="BW82" s="36"/>
      <c r="BX82" s="36"/>
      <c r="BY82" s="36"/>
      <c r="BZ82" s="36"/>
      <c r="CA82" s="36"/>
      <c r="CB82" s="36"/>
      <c r="CC82" s="36"/>
      <c r="CD82" s="36"/>
      <c r="CE82" s="36"/>
      <c r="CF82" s="36"/>
      <c r="CG82" s="36"/>
      <c r="CH82" s="36"/>
      <c r="CI82" s="36"/>
      <c r="CJ82" s="36"/>
    </row>
    <row r="83" spans="2:88" ht="15" customHeight="1" x14ac:dyDescent="0.3">
      <c r="D83" s="2" t="s">
        <v>189</v>
      </c>
      <c r="E83" s="190"/>
      <c r="F83" s="190"/>
      <c r="G83" s="190"/>
      <c r="H83" s="190"/>
      <c r="I83" s="190"/>
      <c r="J83" s="190"/>
      <c r="K83" s="190"/>
      <c r="L83" s="190"/>
      <c r="M83" s="190"/>
      <c r="N83" s="190"/>
      <c r="O83" s="190"/>
      <c r="P83" s="190"/>
      <c r="Q83" s="190"/>
      <c r="R83" s="190"/>
      <c r="S83" s="190"/>
      <c r="T83" s="190"/>
      <c r="U83" s="190"/>
      <c r="V83" s="190"/>
      <c r="W83" s="190"/>
      <c r="X83" s="190"/>
      <c r="Y83" s="190"/>
      <c r="AB83" s="2" t="s">
        <v>346</v>
      </c>
      <c r="AC83" s="2"/>
      <c r="AD83" s="2"/>
      <c r="AE83" s="2"/>
      <c r="AR83" s="36"/>
      <c r="AS83" s="36"/>
      <c r="AT83" s="139"/>
      <c r="AU83" s="36"/>
      <c r="AV83" s="36"/>
      <c r="AW83" s="36"/>
      <c r="AX83" s="36"/>
      <c r="AY83" s="36"/>
      <c r="AZ83" s="36"/>
      <c r="BA83" s="36"/>
      <c r="BB83" s="36"/>
      <c r="BC83" s="36"/>
      <c r="BD83" s="36"/>
      <c r="BE83" s="36"/>
      <c r="BF83" s="36"/>
      <c r="BG83" s="36"/>
      <c r="BH83" s="36"/>
      <c r="BI83" s="36"/>
      <c r="BJ83" s="36"/>
      <c r="BK83" s="36"/>
      <c r="BL83" s="36"/>
      <c r="BM83" s="36"/>
      <c r="BN83" s="36"/>
      <c r="BO83" s="36"/>
      <c r="BP83" s="36"/>
      <c r="BQ83" s="36"/>
      <c r="BR83" s="36"/>
      <c r="BS83" s="36"/>
      <c r="BT83" s="36"/>
      <c r="BU83" s="36"/>
      <c r="BV83" s="36"/>
      <c r="BW83" s="36"/>
      <c r="BX83" s="36"/>
      <c r="BY83" s="36"/>
      <c r="BZ83" s="36"/>
      <c r="CA83" s="36"/>
      <c r="CB83" s="36"/>
      <c r="CC83" s="36"/>
      <c r="CD83" s="36"/>
      <c r="CE83" s="36"/>
      <c r="CF83" s="36"/>
      <c r="CG83" s="36"/>
      <c r="CH83" s="36"/>
      <c r="CI83" s="36"/>
      <c r="CJ83" s="36"/>
    </row>
    <row r="84" spans="2:88" ht="15" customHeight="1" x14ac:dyDescent="0.3">
      <c r="D84" s="2" t="s">
        <v>142</v>
      </c>
      <c r="E84" s="194"/>
      <c r="F84" s="194"/>
      <c r="G84" s="194"/>
      <c r="H84" s="194"/>
      <c r="I84" s="194"/>
      <c r="J84" s="194"/>
      <c r="K84" s="194"/>
      <c r="L84" s="194"/>
      <c r="M84" s="194"/>
      <c r="N84" s="194"/>
      <c r="O84" s="194"/>
      <c r="P84" s="194"/>
      <c r="Q84" s="194"/>
      <c r="R84" s="194"/>
      <c r="S84" s="194"/>
      <c r="T84" s="194"/>
      <c r="U84" s="194"/>
      <c r="V84" s="194"/>
      <c r="W84" s="194"/>
      <c r="X84" s="194"/>
      <c r="Y84" s="194"/>
      <c r="AR84" s="36"/>
      <c r="AS84" s="36"/>
      <c r="AT84" s="139"/>
      <c r="AU84" s="36"/>
      <c r="AV84" s="36"/>
      <c r="AW84" s="36"/>
      <c r="AX84" s="36"/>
      <c r="AY84" s="36"/>
      <c r="AZ84" s="36"/>
      <c r="BA84" s="36"/>
      <c r="BB84" s="36"/>
      <c r="BC84" s="36"/>
      <c r="BD84" s="36"/>
      <c r="BE84" s="36"/>
      <c r="BF84" s="36"/>
      <c r="BG84" s="36"/>
      <c r="BH84" s="36"/>
      <c r="BI84" s="36"/>
      <c r="BJ84" s="36"/>
      <c r="BK84" s="36"/>
      <c r="BL84" s="36"/>
      <c r="BM84" s="36"/>
      <c r="BN84" s="36"/>
      <c r="BO84" s="36"/>
      <c r="BP84" s="36"/>
      <c r="BQ84" s="36"/>
      <c r="BR84" s="36"/>
      <c r="BS84" s="36"/>
      <c r="BT84" s="36"/>
      <c r="BU84" s="36"/>
      <c r="BV84" s="36"/>
      <c r="BW84" s="36"/>
      <c r="BX84" s="36"/>
      <c r="BY84" s="36"/>
      <c r="BZ84" s="36"/>
      <c r="CA84" s="36"/>
      <c r="CB84" s="36"/>
      <c r="CC84" s="36"/>
      <c r="CD84" s="36"/>
      <c r="CE84" s="36"/>
      <c r="CF84" s="36"/>
      <c r="CG84" s="36"/>
      <c r="CH84" s="36"/>
      <c r="CI84" s="36"/>
      <c r="CJ84" s="36"/>
    </row>
    <row r="85" spans="2:88" ht="15" customHeight="1" x14ac:dyDescent="0.3">
      <c r="D85" s="2" t="s">
        <v>143</v>
      </c>
      <c r="E85" s="194"/>
      <c r="F85" s="194"/>
      <c r="G85" s="194"/>
      <c r="H85" s="194"/>
      <c r="I85" s="194"/>
      <c r="J85" s="194"/>
      <c r="K85" s="194"/>
      <c r="L85" s="194"/>
      <c r="M85" s="194"/>
      <c r="N85" s="194"/>
      <c r="O85" s="194"/>
      <c r="P85" s="194"/>
      <c r="Q85" s="194"/>
      <c r="R85" s="194"/>
      <c r="S85" s="194"/>
      <c r="T85" s="194"/>
      <c r="U85" s="194"/>
      <c r="V85" s="194"/>
      <c r="W85" s="194"/>
      <c r="X85" s="194"/>
      <c r="Y85" s="194"/>
      <c r="AR85" s="36"/>
      <c r="AS85" s="36"/>
      <c r="AT85" s="139"/>
      <c r="AU85" s="36"/>
      <c r="AV85" s="36"/>
      <c r="AW85" s="36"/>
      <c r="AX85" s="36"/>
      <c r="AY85" s="36"/>
      <c r="AZ85" s="36"/>
      <c r="BA85" s="36"/>
      <c r="BB85" s="36"/>
      <c r="BC85" s="36"/>
      <c r="BD85" s="36"/>
      <c r="BE85" s="36"/>
      <c r="BF85" s="36"/>
      <c r="BG85" s="36"/>
      <c r="BH85" s="36"/>
      <c r="BI85" s="36"/>
      <c r="BJ85" s="36"/>
      <c r="BK85" s="36"/>
      <c r="BL85" s="36"/>
      <c r="BM85" s="36"/>
      <c r="BN85" s="36"/>
      <c r="BO85" s="36"/>
      <c r="BP85" s="36"/>
      <c r="BQ85" s="36"/>
      <c r="BR85" s="36"/>
      <c r="BS85" s="36"/>
      <c r="BT85" s="36"/>
      <c r="BU85" s="36"/>
      <c r="BV85" s="36"/>
      <c r="BW85" s="36"/>
      <c r="BX85" s="36"/>
      <c r="BY85" s="36"/>
      <c r="BZ85" s="36"/>
      <c r="CA85" s="36"/>
      <c r="CB85" s="36"/>
      <c r="CC85" s="36"/>
      <c r="CD85" s="36"/>
      <c r="CE85" s="36"/>
      <c r="CF85" s="36"/>
      <c r="CG85" s="36"/>
      <c r="CH85" s="36"/>
      <c r="CI85" s="36"/>
      <c r="CJ85" s="36"/>
    </row>
    <row r="86" spans="2:88" ht="15" customHeight="1" x14ac:dyDescent="0.3">
      <c r="D86" s="2" t="s">
        <v>344</v>
      </c>
      <c r="E86" s="194"/>
      <c r="F86" s="194"/>
      <c r="G86" s="194"/>
      <c r="H86" s="194"/>
      <c r="I86" s="194"/>
      <c r="J86" s="194"/>
      <c r="K86" s="194"/>
      <c r="L86" s="85"/>
      <c r="M86" s="85"/>
      <c r="N86" s="133" t="s">
        <v>146</v>
      </c>
      <c r="O86" s="194"/>
      <c r="P86" s="194"/>
      <c r="Q86" s="194"/>
      <c r="R86" s="194"/>
      <c r="S86" s="85"/>
      <c r="T86" s="85"/>
      <c r="U86" s="85"/>
      <c r="V86" s="133" t="s">
        <v>147</v>
      </c>
      <c r="W86" s="196"/>
      <c r="X86" s="196"/>
      <c r="Y86" s="196"/>
      <c r="AR86" s="36"/>
      <c r="AS86" s="36"/>
      <c r="AT86" s="139"/>
      <c r="AU86" s="36"/>
      <c r="AV86" s="36"/>
      <c r="AW86" s="36"/>
      <c r="AX86" s="36"/>
      <c r="AY86" s="36"/>
      <c r="AZ86" s="36"/>
      <c r="BA86" s="36"/>
      <c r="BB86" s="36"/>
      <c r="BC86" s="36"/>
      <c r="BD86" s="36"/>
      <c r="BE86" s="36"/>
      <c r="BF86" s="36"/>
      <c r="BG86" s="36"/>
      <c r="BH86" s="36"/>
      <c r="BI86" s="36"/>
      <c r="BJ86" s="36"/>
      <c r="BK86" s="36"/>
      <c r="BL86" s="36"/>
      <c r="BM86" s="36"/>
      <c r="BN86" s="36"/>
      <c r="BO86" s="36"/>
      <c r="BP86" s="36"/>
      <c r="BQ86" s="36"/>
      <c r="BR86" s="36"/>
      <c r="BS86" s="36"/>
      <c r="BT86" s="36"/>
      <c r="BU86" s="36"/>
      <c r="BV86" s="36"/>
      <c r="BW86" s="36"/>
      <c r="BX86" s="36"/>
      <c r="BY86" s="36"/>
      <c r="BZ86" s="36"/>
      <c r="CA86" s="36"/>
      <c r="CB86" s="36"/>
      <c r="CC86" s="36"/>
      <c r="CD86" s="36"/>
      <c r="CE86" s="36"/>
      <c r="CF86" s="36"/>
      <c r="CG86" s="36"/>
      <c r="CH86" s="36"/>
      <c r="CI86" s="36"/>
      <c r="CJ86" s="36"/>
    </row>
    <row r="87" spans="2:88" ht="15" customHeight="1" x14ac:dyDescent="0.3">
      <c r="C87" s="86"/>
      <c r="D87" s="2" t="s">
        <v>144</v>
      </c>
      <c r="E87" s="204"/>
      <c r="F87" s="204"/>
      <c r="G87" s="204"/>
      <c r="H87" s="204"/>
      <c r="I87" s="204"/>
      <c r="J87" s="204"/>
      <c r="K87" s="204"/>
      <c r="L87" s="204"/>
      <c r="M87" s="204"/>
      <c r="N87" s="204"/>
      <c r="O87" s="204"/>
      <c r="P87" s="204"/>
      <c r="Q87" s="204"/>
      <c r="R87" s="204"/>
      <c r="S87" s="204"/>
      <c r="T87" s="204"/>
      <c r="U87" s="204"/>
      <c r="V87" s="204"/>
      <c r="W87" s="204"/>
      <c r="X87" s="204"/>
      <c r="Y87" s="204"/>
      <c r="AR87" s="36"/>
      <c r="AS87" s="36"/>
      <c r="AT87" s="139"/>
      <c r="AU87" s="36"/>
      <c r="AV87" s="36"/>
      <c r="AW87" s="36"/>
      <c r="AX87" s="36"/>
      <c r="AY87" s="36"/>
      <c r="AZ87" s="36"/>
      <c r="BA87" s="36"/>
      <c r="BB87" s="36"/>
      <c r="BC87" s="36"/>
      <c r="BD87" s="36"/>
      <c r="BE87" s="36"/>
      <c r="BF87" s="36"/>
      <c r="BG87" s="36"/>
      <c r="BH87" s="36"/>
      <c r="BI87" s="36"/>
      <c r="BJ87" s="36"/>
      <c r="BK87" s="36"/>
      <c r="BL87" s="36"/>
      <c r="BM87" s="36"/>
      <c r="BN87" s="36"/>
      <c r="BO87" s="36"/>
      <c r="BP87" s="36"/>
      <c r="BQ87" s="36"/>
      <c r="BR87" s="36"/>
      <c r="BS87" s="36"/>
      <c r="BT87" s="36"/>
      <c r="BU87" s="36"/>
      <c r="BV87" s="36"/>
      <c r="BW87" s="36"/>
      <c r="BX87" s="36"/>
      <c r="BY87" s="36"/>
      <c r="BZ87" s="36"/>
      <c r="CA87" s="36"/>
      <c r="CB87" s="36"/>
      <c r="CC87" s="36"/>
      <c r="CD87" s="36"/>
      <c r="CE87" s="36"/>
      <c r="CF87" s="36"/>
      <c r="CG87" s="36"/>
      <c r="CH87" s="36"/>
      <c r="CI87" s="36"/>
      <c r="CJ87" s="36"/>
    </row>
    <row r="88" spans="2:88" ht="15" customHeight="1" x14ac:dyDescent="0.3">
      <c r="D88" s="2" t="s">
        <v>148</v>
      </c>
      <c r="E88" s="166"/>
      <c r="F88" s="166"/>
      <c r="G88" s="166"/>
      <c r="H88" s="166"/>
      <c r="I88" s="166"/>
      <c r="U88" s="74"/>
      <c r="V88" s="74"/>
      <c r="W88" s="74"/>
      <c r="AR88" s="36"/>
      <c r="AS88" s="36"/>
      <c r="AT88" s="139"/>
      <c r="AU88" s="36"/>
      <c r="AV88" s="36"/>
      <c r="AW88" s="36"/>
      <c r="AX88" s="36"/>
      <c r="AY88" s="36"/>
      <c r="AZ88" s="36"/>
      <c r="BA88" s="36"/>
      <c r="BB88" s="36"/>
      <c r="BC88" s="36"/>
      <c r="BD88" s="36"/>
      <c r="BE88" s="36"/>
      <c r="BF88" s="36"/>
      <c r="BG88" s="36"/>
      <c r="BH88" s="36"/>
      <c r="BI88" s="36"/>
      <c r="BJ88" s="36"/>
      <c r="BK88" s="36"/>
      <c r="BL88" s="36"/>
      <c r="BM88" s="36"/>
      <c r="BN88" s="36"/>
      <c r="BO88" s="36"/>
      <c r="BP88" s="36"/>
      <c r="BQ88" s="36"/>
      <c r="BR88" s="36"/>
      <c r="BS88" s="36"/>
      <c r="BT88" s="36"/>
      <c r="BU88" s="36"/>
      <c r="BV88" s="36"/>
      <c r="BW88" s="36"/>
      <c r="BX88" s="36"/>
      <c r="BY88" s="36"/>
      <c r="BZ88" s="36"/>
      <c r="CA88" s="36"/>
      <c r="CB88" s="36"/>
      <c r="CC88" s="36"/>
      <c r="CD88" s="36"/>
      <c r="CE88" s="36"/>
      <c r="CF88" s="36"/>
      <c r="CG88" s="36"/>
      <c r="CH88" s="36"/>
      <c r="CI88" s="36"/>
      <c r="CJ88" s="36"/>
    </row>
    <row r="89" spans="2:88" ht="15" customHeight="1" x14ac:dyDescent="0.3">
      <c r="D89" s="2"/>
      <c r="E89" s="85"/>
      <c r="F89" s="85"/>
      <c r="G89" s="85"/>
      <c r="H89" s="85"/>
      <c r="I89" s="85"/>
      <c r="U89" s="74"/>
      <c r="V89" s="74"/>
      <c r="W89" s="74"/>
      <c r="AR89" s="36"/>
      <c r="AS89" s="36"/>
      <c r="AT89" s="139"/>
      <c r="AU89" s="36"/>
      <c r="AV89" s="36"/>
      <c r="AW89" s="36"/>
      <c r="AX89" s="36"/>
      <c r="AY89" s="36"/>
      <c r="AZ89" s="36"/>
      <c r="BA89" s="36"/>
      <c r="BB89" s="36"/>
      <c r="BC89" s="36"/>
      <c r="BD89" s="36"/>
      <c r="BE89" s="36"/>
      <c r="BF89" s="36"/>
      <c r="BG89" s="36"/>
      <c r="BH89" s="36"/>
      <c r="BI89" s="36"/>
      <c r="BJ89" s="36"/>
      <c r="BK89" s="36"/>
      <c r="BL89" s="36"/>
      <c r="BM89" s="36"/>
      <c r="BN89" s="36"/>
      <c r="BO89" s="36"/>
      <c r="BP89" s="36"/>
      <c r="BQ89" s="36"/>
      <c r="BR89" s="36"/>
      <c r="BS89" s="36"/>
      <c r="BT89" s="36"/>
      <c r="BU89" s="36"/>
      <c r="BV89" s="36"/>
      <c r="BW89" s="36"/>
      <c r="BX89" s="36"/>
      <c r="BY89" s="36"/>
      <c r="BZ89" s="36"/>
      <c r="CA89" s="36"/>
      <c r="CB89" s="36"/>
      <c r="CC89" s="36"/>
      <c r="CD89" s="36"/>
      <c r="CE89" s="36"/>
      <c r="CF89" s="36"/>
      <c r="CG89" s="36"/>
      <c r="CH89" s="36"/>
      <c r="CI89" s="36"/>
      <c r="CJ89" s="36"/>
    </row>
    <row r="90" spans="2:88" ht="15" customHeight="1" x14ac:dyDescent="0.3">
      <c r="D90" s="2" t="s">
        <v>190</v>
      </c>
      <c r="E90" s="111"/>
      <c r="F90" s="111"/>
      <c r="G90" s="111"/>
      <c r="H90" s="111"/>
      <c r="I90" s="111"/>
      <c r="J90" s="111"/>
      <c r="K90" s="111"/>
      <c r="L90" s="111"/>
      <c r="M90" s="111"/>
      <c r="N90" s="111"/>
      <c r="O90" s="111"/>
      <c r="P90" s="111"/>
      <c r="Q90" s="111"/>
      <c r="R90" s="111"/>
      <c r="S90" s="111"/>
      <c r="T90" s="111"/>
      <c r="U90" s="74"/>
      <c r="V90" s="74"/>
      <c r="W90" s="74"/>
      <c r="AB90" s="2" t="s">
        <v>185</v>
      </c>
      <c r="AC90" s="195"/>
      <c r="AD90" s="195"/>
      <c r="AE90" s="195"/>
      <c r="AF90" s="195"/>
      <c r="AG90" s="195"/>
      <c r="AR90" s="36"/>
      <c r="AS90" s="36"/>
      <c r="AT90" s="139"/>
      <c r="AU90" s="36"/>
      <c r="AV90" s="36"/>
      <c r="AW90" s="36"/>
      <c r="AX90" s="36"/>
      <c r="AY90" s="36"/>
      <c r="AZ90" s="36"/>
      <c r="BA90" s="36"/>
      <c r="BB90" s="36"/>
      <c r="BC90" s="36"/>
      <c r="BD90" s="36"/>
      <c r="BE90" s="36"/>
      <c r="BF90" s="36"/>
      <c r="BG90" s="36"/>
      <c r="BH90" s="36"/>
      <c r="BI90" s="36"/>
      <c r="BJ90" s="36"/>
      <c r="BK90" s="36"/>
      <c r="BL90" s="36"/>
      <c r="BM90" s="36"/>
      <c r="BN90" s="36"/>
      <c r="BO90" s="36"/>
      <c r="BP90" s="36"/>
      <c r="BQ90" s="36"/>
      <c r="BR90" s="36"/>
      <c r="BS90" s="36"/>
      <c r="BT90" s="36"/>
      <c r="BU90" s="36"/>
      <c r="BV90" s="36"/>
      <c r="BW90" s="36"/>
      <c r="BX90" s="36"/>
      <c r="BY90" s="36"/>
      <c r="BZ90" s="36"/>
      <c r="CA90" s="36"/>
      <c r="CB90" s="36"/>
      <c r="CC90" s="36"/>
      <c r="CD90" s="36"/>
      <c r="CE90" s="36"/>
      <c r="CF90" s="36"/>
      <c r="CG90" s="36"/>
      <c r="CH90" s="36"/>
      <c r="CI90" s="36"/>
      <c r="CJ90" s="36"/>
    </row>
    <row r="91" spans="2:88" ht="15" customHeight="1" x14ac:dyDescent="0.3">
      <c r="AR91" s="36"/>
      <c r="AS91" s="36"/>
      <c r="AT91" s="139"/>
      <c r="AU91" s="36"/>
      <c r="AV91" s="36"/>
      <c r="AW91" s="36"/>
      <c r="AX91" s="36"/>
      <c r="AY91" s="36"/>
      <c r="AZ91" s="36"/>
      <c r="BA91" s="36"/>
      <c r="BB91" s="36"/>
      <c r="BC91" s="36"/>
      <c r="BD91" s="36"/>
      <c r="BE91" s="36"/>
      <c r="BF91" s="36"/>
      <c r="BG91" s="36"/>
      <c r="BH91" s="36"/>
      <c r="BI91" s="36"/>
      <c r="BJ91" s="36"/>
      <c r="BK91" s="36"/>
      <c r="BL91" s="36"/>
      <c r="BM91" s="36"/>
      <c r="BN91" s="36"/>
      <c r="BO91" s="36"/>
      <c r="BP91" s="36"/>
      <c r="BQ91" s="36"/>
      <c r="BR91" s="36"/>
      <c r="BS91" s="36"/>
      <c r="BT91" s="36"/>
      <c r="BU91" s="36"/>
      <c r="BV91" s="36"/>
      <c r="BW91" s="36"/>
      <c r="BX91" s="36"/>
      <c r="BY91" s="36"/>
      <c r="BZ91" s="36"/>
      <c r="CA91" s="36"/>
      <c r="CB91" s="36"/>
      <c r="CC91" s="36"/>
      <c r="CD91" s="36"/>
      <c r="CE91" s="36"/>
      <c r="CF91" s="36"/>
      <c r="CG91" s="36"/>
      <c r="CH91" s="36"/>
      <c r="CI91" s="36"/>
      <c r="CJ91" s="36"/>
    </row>
    <row r="92" spans="2:88" ht="15" customHeight="1" x14ac:dyDescent="0.3">
      <c r="AR92" s="36"/>
      <c r="AS92" s="36"/>
      <c r="AT92" s="139"/>
      <c r="AU92" s="36"/>
      <c r="AV92" s="36"/>
      <c r="AW92" s="36"/>
      <c r="AX92" s="36"/>
      <c r="AY92" s="36"/>
      <c r="AZ92" s="36"/>
      <c r="BA92" s="36"/>
      <c r="BB92" s="36"/>
      <c r="BC92" s="36"/>
      <c r="BD92" s="36"/>
      <c r="BE92" s="36"/>
      <c r="BF92" s="36"/>
      <c r="BG92" s="36"/>
      <c r="BH92" s="36"/>
      <c r="BI92" s="36"/>
      <c r="BJ92" s="36"/>
      <c r="BK92" s="36"/>
      <c r="BL92" s="36"/>
      <c r="BM92" s="36"/>
      <c r="BN92" s="36"/>
      <c r="BO92" s="36"/>
      <c r="BP92" s="36"/>
      <c r="BQ92" s="36"/>
      <c r="BR92" s="36"/>
      <c r="BS92" s="36"/>
      <c r="BT92" s="36"/>
      <c r="BU92" s="36"/>
      <c r="BV92" s="36"/>
      <c r="BW92" s="36"/>
      <c r="BX92" s="36"/>
      <c r="BY92" s="36"/>
      <c r="BZ92" s="36"/>
      <c r="CA92" s="36"/>
      <c r="CB92" s="36"/>
      <c r="CC92" s="36"/>
      <c r="CD92" s="36"/>
      <c r="CE92" s="36"/>
      <c r="CF92" s="36"/>
      <c r="CG92" s="36"/>
      <c r="CH92" s="36"/>
      <c r="CI92" s="36"/>
      <c r="CJ92" s="36"/>
    </row>
    <row r="93" spans="2:88" ht="15" customHeight="1" x14ac:dyDescent="0.3">
      <c r="AR93" s="36"/>
      <c r="AS93" s="36"/>
      <c r="AT93" s="139"/>
      <c r="AU93" s="36"/>
      <c r="AV93" s="36"/>
      <c r="AW93" s="36"/>
      <c r="AX93" s="36"/>
      <c r="AY93" s="36"/>
      <c r="AZ93" s="36"/>
      <c r="BA93" s="36"/>
      <c r="BB93" s="36"/>
      <c r="BC93" s="36"/>
      <c r="BD93" s="36"/>
      <c r="BE93" s="36"/>
      <c r="BF93" s="36"/>
      <c r="BG93" s="36"/>
      <c r="BH93" s="36"/>
      <c r="BI93" s="36"/>
      <c r="BJ93" s="36"/>
      <c r="BK93" s="36"/>
      <c r="BL93" s="36"/>
      <c r="BM93" s="36"/>
      <c r="BN93" s="36"/>
      <c r="BO93" s="36"/>
      <c r="BP93" s="36"/>
      <c r="BQ93" s="36"/>
      <c r="BR93" s="36"/>
      <c r="BS93" s="36"/>
      <c r="BT93" s="36"/>
      <c r="BU93" s="36"/>
      <c r="BV93" s="36"/>
      <c r="BW93" s="36"/>
      <c r="BX93" s="36"/>
      <c r="BY93" s="36"/>
      <c r="BZ93" s="36"/>
      <c r="CA93" s="36"/>
      <c r="CB93" s="36"/>
      <c r="CC93" s="36"/>
      <c r="CD93" s="36"/>
      <c r="CE93" s="36"/>
      <c r="CF93" s="36"/>
      <c r="CG93" s="36"/>
      <c r="CH93" s="36"/>
      <c r="CI93" s="36"/>
      <c r="CJ93" s="36"/>
    </row>
    <row r="94" spans="2:88" ht="15" customHeight="1" x14ac:dyDescent="0.3">
      <c r="AR94" s="36"/>
      <c r="AS94" s="36"/>
      <c r="AT94" s="139"/>
      <c r="AU94" s="36"/>
      <c r="AV94" s="36"/>
      <c r="AW94" s="36"/>
      <c r="AX94" s="36"/>
      <c r="AY94" s="36"/>
      <c r="AZ94" s="36"/>
      <c r="BA94" s="36"/>
      <c r="BB94" s="36"/>
      <c r="BC94" s="36"/>
      <c r="BD94" s="36"/>
      <c r="BE94" s="36"/>
      <c r="BF94" s="36"/>
      <c r="BG94" s="36"/>
      <c r="BH94" s="36"/>
      <c r="BI94" s="36"/>
      <c r="BJ94" s="36"/>
      <c r="BK94" s="36"/>
      <c r="BL94" s="36"/>
      <c r="BM94" s="36"/>
      <c r="BN94" s="36"/>
      <c r="BO94" s="36"/>
      <c r="BP94" s="36"/>
      <c r="BQ94" s="36"/>
      <c r="BR94" s="36"/>
      <c r="BS94" s="36"/>
      <c r="BT94" s="36"/>
      <c r="BU94" s="36"/>
      <c r="BV94" s="36"/>
      <c r="BW94" s="36"/>
      <c r="BX94" s="36"/>
      <c r="BY94" s="36"/>
      <c r="BZ94" s="36"/>
      <c r="CA94" s="36"/>
      <c r="CB94" s="36"/>
      <c r="CC94" s="36"/>
      <c r="CD94" s="36"/>
      <c r="CE94" s="36"/>
      <c r="CF94" s="36"/>
      <c r="CG94" s="36"/>
      <c r="CH94" s="36"/>
      <c r="CI94" s="36"/>
      <c r="CJ94" s="36"/>
    </row>
    <row r="95" spans="2:88" ht="15" customHeight="1" x14ac:dyDescent="0.3">
      <c r="AR95" s="36"/>
      <c r="AS95" s="36"/>
      <c r="AT95" s="139"/>
      <c r="AU95" s="36"/>
      <c r="AV95" s="36"/>
      <c r="AW95" s="36"/>
      <c r="AX95" s="36"/>
      <c r="AY95" s="36"/>
      <c r="AZ95" s="36"/>
      <c r="BA95" s="36"/>
      <c r="BB95" s="36"/>
      <c r="BC95" s="36"/>
      <c r="BD95" s="36"/>
      <c r="BE95" s="36"/>
      <c r="BF95" s="36"/>
      <c r="BG95" s="36"/>
      <c r="BH95" s="36"/>
      <c r="BI95" s="36"/>
      <c r="BJ95" s="36"/>
      <c r="BK95" s="36"/>
      <c r="BL95" s="36"/>
      <c r="BM95" s="36"/>
      <c r="BN95" s="36"/>
      <c r="BO95" s="36"/>
      <c r="BP95" s="36"/>
      <c r="BQ95" s="36"/>
      <c r="BR95" s="36"/>
      <c r="BS95" s="36"/>
      <c r="BT95" s="36"/>
      <c r="BU95" s="36"/>
      <c r="BV95" s="36"/>
      <c r="BW95" s="36"/>
      <c r="BX95" s="36"/>
      <c r="BY95" s="36"/>
      <c r="BZ95" s="36"/>
      <c r="CA95" s="36"/>
      <c r="CB95" s="36"/>
      <c r="CC95" s="36"/>
      <c r="CD95" s="36"/>
      <c r="CE95" s="36"/>
      <c r="CF95" s="36"/>
      <c r="CG95" s="36"/>
      <c r="CH95" s="36"/>
      <c r="CI95" s="36"/>
      <c r="CJ95" s="36"/>
    </row>
    <row r="96" spans="2:88" ht="15" customHeight="1" x14ac:dyDescent="0.3">
      <c r="AR96" s="36"/>
      <c r="AS96" s="36"/>
      <c r="AT96" s="139"/>
      <c r="AU96" s="36"/>
      <c r="AV96" s="36"/>
      <c r="AW96" s="36"/>
      <c r="AX96" s="36"/>
      <c r="AY96" s="36"/>
      <c r="AZ96" s="36"/>
      <c r="BA96" s="36"/>
      <c r="BB96" s="36"/>
      <c r="BC96" s="36"/>
      <c r="BD96" s="36"/>
      <c r="BE96" s="36"/>
      <c r="BF96" s="36"/>
      <c r="BG96" s="36"/>
      <c r="BH96" s="36"/>
      <c r="BI96" s="36"/>
      <c r="BJ96" s="36"/>
      <c r="BK96" s="36"/>
      <c r="BL96" s="36"/>
      <c r="BM96" s="36"/>
      <c r="BN96" s="36"/>
      <c r="BO96" s="36"/>
      <c r="BP96" s="36"/>
      <c r="BQ96" s="36"/>
      <c r="BR96" s="36"/>
      <c r="BS96" s="36"/>
      <c r="BT96" s="36"/>
      <c r="BU96" s="36"/>
      <c r="BV96" s="36"/>
      <c r="BW96" s="36"/>
      <c r="BX96" s="36"/>
      <c r="BY96" s="36"/>
      <c r="BZ96" s="36"/>
      <c r="CA96" s="36"/>
      <c r="CB96" s="36"/>
      <c r="CC96" s="36"/>
      <c r="CD96" s="36"/>
      <c r="CE96" s="36"/>
      <c r="CF96" s="36"/>
      <c r="CG96" s="36"/>
      <c r="CH96" s="36"/>
      <c r="CI96" s="36"/>
      <c r="CJ96" s="36"/>
    </row>
    <row r="97" spans="44:88" ht="15" customHeight="1" x14ac:dyDescent="0.3">
      <c r="AR97" s="36"/>
      <c r="AS97" s="36"/>
      <c r="AT97" s="139"/>
      <c r="AU97" s="36"/>
      <c r="AV97" s="36"/>
      <c r="AW97" s="36"/>
      <c r="AX97" s="36"/>
      <c r="AY97" s="36"/>
      <c r="AZ97" s="36"/>
      <c r="BA97" s="36"/>
      <c r="BB97" s="36"/>
      <c r="BC97" s="36"/>
      <c r="BD97" s="36"/>
      <c r="BE97" s="36"/>
      <c r="BF97" s="36"/>
      <c r="BG97" s="36"/>
      <c r="BH97" s="36"/>
      <c r="BI97" s="36"/>
      <c r="BJ97" s="36"/>
      <c r="BK97" s="36"/>
      <c r="BL97" s="36"/>
      <c r="BM97" s="36"/>
      <c r="BN97" s="36"/>
      <c r="BO97" s="36"/>
      <c r="BP97" s="36"/>
      <c r="BQ97" s="36"/>
      <c r="BR97" s="36"/>
      <c r="BS97" s="36"/>
      <c r="BT97" s="36"/>
      <c r="BU97" s="36"/>
      <c r="BV97" s="36"/>
      <c r="BW97" s="36"/>
      <c r="BX97" s="36"/>
      <c r="BY97" s="36"/>
      <c r="BZ97" s="36"/>
      <c r="CA97" s="36"/>
      <c r="CB97" s="36"/>
      <c r="CC97" s="36"/>
      <c r="CD97" s="36"/>
      <c r="CE97" s="36"/>
      <c r="CF97" s="36"/>
      <c r="CG97" s="36"/>
      <c r="CH97" s="36"/>
      <c r="CI97" s="36"/>
      <c r="CJ97" s="36"/>
    </row>
    <row r="98" spans="44:88" ht="15" customHeight="1" x14ac:dyDescent="0.3">
      <c r="AR98" s="36"/>
      <c r="AS98" s="36"/>
      <c r="AT98" s="139"/>
      <c r="AU98" s="36"/>
      <c r="AV98" s="36"/>
      <c r="AW98" s="36"/>
      <c r="AX98" s="36"/>
      <c r="AY98" s="36"/>
      <c r="AZ98" s="36"/>
      <c r="BA98" s="36"/>
      <c r="BB98" s="36"/>
      <c r="BC98" s="36"/>
      <c r="BD98" s="36"/>
      <c r="BE98" s="36"/>
      <c r="BF98" s="36"/>
      <c r="BG98" s="36"/>
      <c r="BH98" s="36"/>
      <c r="BI98" s="36"/>
      <c r="BJ98" s="36"/>
      <c r="BK98" s="36"/>
      <c r="BL98" s="36"/>
      <c r="BM98" s="36"/>
      <c r="BN98" s="36"/>
      <c r="BO98" s="36"/>
      <c r="BP98" s="36"/>
      <c r="BQ98" s="36"/>
      <c r="BR98" s="36"/>
      <c r="BS98" s="36"/>
      <c r="BT98" s="36"/>
      <c r="BU98" s="36"/>
      <c r="BV98" s="36"/>
      <c r="BW98" s="36"/>
      <c r="BX98" s="36"/>
      <c r="BY98" s="36"/>
      <c r="BZ98" s="36"/>
      <c r="CA98" s="36"/>
      <c r="CB98" s="36"/>
      <c r="CC98" s="36"/>
      <c r="CD98" s="36"/>
      <c r="CE98" s="36"/>
      <c r="CF98" s="36"/>
      <c r="CG98" s="36"/>
      <c r="CH98" s="36"/>
      <c r="CI98" s="36"/>
      <c r="CJ98" s="36"/>
    </row>
    <row r="99" spans="44:88" ht="15" customHeight="1" x14ac:dyDescent="0.3">
      <c r="AR99" s="36"/>
      <c r="AS99" s="36"/>
      <c r="AT99" s="139"/>
      <c r="AU99" s="36"/>
      <c r="AV99" s="36"/>
      <c r="AW99" s="36"/>
      <c r="AX99" s="36"/>
      <c r="AY99" s="36"/>
      <c r="AZ99" s="36"/>
      <c r="BA99" s="36"/>
      <c r="BB99" s="36"/>
      <c r="BC99" s="36"/>
      <c r="BD99" s="36"/>
      <c r="BE99" s="36"/>
      <c r="BF99" s="36"/>
      <c r="BG99" s="36"/>
      <c r="BH99" s="36"/>
      <c r="BI99" s="36"/>
      <c r="BJ99" s="36"/>
      <c r="BK99" s="36"/>
      <c r="BL99" s="36"/>
      <c r="BM99" s="36"/>
      <c r="BN99" s="36"/>
      <c r="BO99" s="36"/>
      <c r="BP99" s="36"/>
      <c r="BQ99" s="36"/>
      <c r="BR99" s="36"/>
      <c r="BS99" s="36"/>
      <c r="BT99" s="36"/>
      <c r="BU99" s="36"/>
      <c r="BV99" s="36"/>
      <c r="BW99" s="36"/>
      <c r="BX99" s="36"/>
      <c r="BY99" s="36"/>
      <c r="BZ99" s="36"/>
      <c r="CA99" s="36"/>
      <c r="CB99" s="36"/>
      <c r="CC99" s="36"/>
      <c r="CD99" s="36"/>
      <c r="CE99" s="36"/>
      <c r="CF99" s="36"/>
      <c r="CG99" s="36"/>
      <c r="CH99" s="36"/>
      <c r="CI99" s="36"/>
      <c r="CJ99" s="36"/>
    </row>
    <row r="100" spans="44:88" ht="15" customHeight="1" x14ac:dyDescent="0.3">
      <c r="AR100" s="36"/>
      <c r="AS100" s="36"/>
      <c r="AT100" s="139"/>
      <c r="AU100" s="36"/>
      <c r="AV100" s="36"/>
      <c r="AW100" s="36"/>
      <c r="AX100" s="36"/>
      <c r="AY100" s="36"/>
      <c r="AZ100" s="36"/>
      <c r="BA100" s="36"/>
      <c r="BB100" s="36"/>
      <c r="BC100" s="36"/>
      <c r="BD100" s="36"/>
      <c r="BE100" s="36"/>
      <c r="BF100" s="36"/>
      <c r="BG100" s="36"/>
      <c r="BH100" s="36"/>
      <c r="BI100" s="36"/>
      <c r="BJ100" s="36"/>
      <c r="BK100" s="36"/>
      <c r="BL100" s="36"/>
      <c r="BM100" s="36"/>
      <c r="BN100" s="36"/>
      <c r="BO100" s="36"/>
      <c r="BP100" s="36"/>
      <c r="BQ100" s="36"/>
      <c r="BR100" s="36"/>
      <c r="BS100" s="36"/>
      <c r="BT100" s="36"/>
      <c r="BU100" s="36"/>
      <c r="BV100" s="36"/>
      <c r="BW100" s="36"/>
      <c r="BX100" s="36"/>
      <c r="BY100" s="36"/>
      <c r="BZ100" s="36"/>
      <c r="CA100" s="36"/>
      <c r="CB100" s="36"/>
      <c r="CC100" s="36"/>
      <c r="CD100" s="36"/>
      <c r="CE100" s="36"/>
      <c r="CF100" s="36"/>
      <c r="CG100" s="36"/>
      <c r="CH100" s="36"/>
      <c r="CI100" s="36"/>
      <c r="CJ100" s="36"/>
    </row>
    <row r="101" spans="44:88" ht="15" customHeight="1" x14ac:dyDescent="0.3">
      <c r="AR101" s="36"/>
      <c r="AS101" s="36"/>
      <c r="AT101" s="36"/>
      <c r="AU101" s="36"/>
      <c r="AV101" s="36"/>
      <c r="AW101" s="36"/>
      <c r="AX101" s="36"/>
      <c r="AY101" s="36"/>
      <c r="AZ101" s="36"/>
      <c r="BA101" s="36"/>
      <c r="BB101" s="36"/>
      <c r="BC101" s="36"/>
      <c r="BD101" s="36"/>
      <c r="BE101" s="36"/>
      <c r="BF101" s="36"/>
      <c r="BG101" s="36"/>
      <c r="BH101" s="36"/>
      <c r="BI101" s="36"/>
      <c r="BJ101" s="36"/>
      <c r="BK101" s="36"/>
      <c r="BL101" s="36"/>
      <c r="BM101" s="36"/>
      <c r="BN101" s="36"/>
      <c r="BO101" s="36"/>
      <c r="BP101" s="36"/>
      <c r="BQ101" s="36"/>
      <c r="BR101" s="36"/>
      <c r="BS101" s="36"/>
      <c r="BT101" s="36"/>
      <c r="BU101" s="36"/>
      <c r="BV101" s="36"/>
      <c r="BW101" s="36"/>
      <c r="BX101" s="36"/>
      <c r="BY101" s="36"/>
      <c r="BZ101" s="36"/>
      <c r="CA101" s="36"/>
      <c r="CB101" s="36"/>
      <c r="CC101" s="36"/>
      <c r="CD101" s="36"/>
      <c r="CE101" s="36"/>
      <c r="CF101" s="36"/>
      <c r="CG101" s="36"/>
      <c r="CH101" s="36"/>
      <c r="CI101" s="36"/>
      <c r="CJ101" s="36"/>
    </row>
    <row r="102" spans="44:88" ht="15" customHeight="1" x14ac:dyDescent="0.3">
      <c r="AR102" s="36"/>
      <c r="AS102" s="36"/>
      <c r="AT102" s="36"/>
      <c r="AU102" s="36"/>
      <c r="AV102" s="36"/>
      <c r="AW102" s="36"/>
      <c r="AX102" s="36"/>
      <c r="AY102" s="36"/>
      <c r="AZ102" s="36"/>
      <c r="BA102" s="36"/>
      <c r="BB102" s="36"/>
      <c r="BC102" s="36"/>
      <c r="BD102" s="36"/>
      <c r="BE102" s="36"/>
      <c r="BF102" s="36"/>
      <c r="BG102" s="36"/>
      <c r="BH102" s="36"/>
      <c r="BI102" s="36"/>
      <c r="BJ102" s="36"/>
      <c r="BK102" s="36"/>
      <c r="BL102" s="36"/>
      <c r="BM102" s="36"/>
      <c r="BN102" s="36"/>
      <c r="BO102" s="36"/>
      <c r="BP102" s="36"/>
      <c r="BQ102" s="36"/>
      <c r="BR102" s="36"/>
      <c r="BS102" s="36"/>
      <c r="BT102" s="36"/>
      <c r="BU102" s="36"/>
      <c r="BV102" s="36"/>
      <c r="BW102" s="36"/>
      <c r="BX102" s="36"/>
      <c r="BY102" s="36"/>
      <c r="BZ102" s="36"/>
      <c r="CA102" s="36"/>
      <c r="CB102" s="36"/>
      <c r="CC102" s="36"/>
      <c r="CD102" s="36"/>
      <c r="CE102" s="36"/>
      <c r="CF102" s="36"/>
      <c r="CG102" s="36"/>
      <c r="CH102" s="36"/>
      <c r="CI102" s="36"/>
      <c r="CJ102" s="36"/>
    </row>
    <row r="103" spans="44:88" ht="15" customHeight="1" x14ac:dyDescent="0.3">
      <c r="AR103" s="36"/>
      <c r="AS103" s="36"/>
      <c r="AT103" s="36"/>
      <c r="AU103" s="36"/>
      <c r="AV103" s="36"/>
      <c r="AW103" s="36"/>
      <c r="AX103" s="36"/>
      <c r="AY103" s="36"/>
      <c r="AZ103" s="36"/>
      <c r="BA103" s="36"/>
      <c r="BB103" s="36"/>
      <c r="BC103" s="36"/>
      <c r="BD103" s="36"/>
      <c r="BE103" s="36"/>
      <c r="BF103" s="36"/>
      <c r="BG103" s="36"/>
      <c r="BH103" s="36"/>
      <c r="BI103" s="36"/>
      <c r="BJ103" s="36"/>
      <c r="BK103" s="36"/>
      <c r="BL103" s="36"/>
      <c r="BM103" s="36"/>
      <c r="BN103" s="36"/>
      <c r="BO103" s="36"/>
      <c r="BP103" s="36"/>
      <c r="BQ103" s="36"/>
      <c r="BR103" s="36"/>
      <c r="BS103" s="36"/>
      <c r="BT103" s="36"/>
      <c r="BU103" s="36"/>
      <c r="BV103" s="36"/>
      <c r="BW103" s="36"/>
      <c r="BX103" s="36"/>
      <c r="BY103" s="36"/>
      <c r="BZ103" s="36"/>
      <c r="CA103" s="36"/>
      <c r="CB103" s="36"/>
      <c r="CC103" s="36"/>
      <c r="CD103" s="36"/>
      <c r="CE103" s="36"/>
      <c r="CF103" s="36"/>
      <c r="CG103" s="36"/>
      <c r="CH103" s="36"/>
      <c r="CI103" s="36"/>
      <c r="CJ103" s="36"/>
    </row>
    <row r="104" spans="44:88" ht="15" customHeight="1" x14ac:dyDescent="0.3">
      <c r="AR104" s="36"/>
      <c r="AS104" s="36"/>
      <c r="AT104" s="36"/>
      <c r="AU104" s="36"/>
      <c r="AV104" s="36"/>
      <c r="AW104" s="36"/>
      <c r="AX104" s="36"/>
      <c r="AY104" s="36"/>
      <c r="AZ104" s="36"/>
      <c r="BA104" s="36"/>
      <c r="BB104" s="36"/>
      <c r="BC104" s="36"/>
      <c r="BD104" s="36"/>
      <c r="BE104" s="36"/>
      <c r="BF104" s="36"/>
      <c r="BG104" s="36"/>
      <c r="BH104" s="36"/>
      <c r="BI104" s="36"/>
      <c r="BJ104" s="36"/>
      <c r="BK104" s="36"/>
      <c r="BL104" s="36"/>
      <c r="BM104" s="36"/>
      <c r="BN104" s="36"/>
      <c r="BO104" s="36"/>
      <c r="BP104" s="36"/>
      <c r="BQ104" s="36"/>
      <c r="BR104" s="36"/>
      <c r="BS104" s="36"/>
      <c r="BT104" s="36"/>
      <c r="BU104" s="36"/>
      <c r="BV104" s="36"/>
      <c r="BW104" s="36"/>
      <c r="BX104" s="36"/>
      <c r="BY104" s="36"/>
      <c r="BZ104" s="36"/>
      <c r="CA104" s="36"/>
      <c r="CB104" s="36"/>
      <c r="CC104" s="36"/>
      <c r="CD104" s="36"/>
      <c r="CE104" s="36"/>
      <c r="CF104" s="36"/>
      <c r="CG104" s="36"/>
      <c r="CH104" s="36"/>
      <c r="CI104" s="36"/>
      <c r="CJ104" s="36"/>
    </row>
    <row r="105" spans="44:88" ht="15" customHeight="1" x14ac:dyDescent="0.3">
      <c r="AR105" s="36"/>
      <c r="AS105" s="36"/>
      <c r="AT105" s="36"/>
      <c r="AU105" s="36"/>
      <c r="AV105" s="36"/>
      <c r="AW105" s="36"/>
      <c r="AX105" s="36"/>
      <c r="AY105" s="36"/>
      <c r="AZ105" s="36"/>
      <c r="BA105" s="36"/>
      <c r="BB105" s="36"/>
      <c r="BC105" s="36"/>
      <c r="BD105" s="36"/>
      <c r="BE105" s="36"/>
      <c r="BF105" s="36"/>
      <c r="BG105" s="36"/>
      <c r="BH105" s="36"/>
      <c r="BI105" s="36"/>
      <c r="BJ105" s="36"/>
      <c r="BK105" s="36"/>
      <c r="BL105" s="36"/>
      <c r="BM105" s="36"/>
      <c r="BN105" s="36"/>
      <c r="BO105" s="36"/>
      <c r="BP105" s="36"/>
      <c r="BQ105" s="36"/>
      <c r="BR105" s="36"/>
      <c r="BS105" s="36"/>
      <c r="BT105" s="36"/>
      <c r="BU105" s="36"/>
      <c r="BV105" s="36"/>
      <c r="BW105" s="36"/>
      <c r="BX105" s="36"/>
      <c r="BY105" s="36"/>
      <c r="BZ105" s="36"/>
      <c r="CA105" s="36"/>
      <c r="CB105" s="36"/>
      <c r="CC105" s="36"/>
      <c r="CD105" s="36"/>
      <c r="CE105" s="36"/>
      <c r="CF105" s="36"/>
      <c r="CG105" s="36"/>
      <c r="CH105" s="36"/>
      <c r="CI105" s="36"/>
      <c r="CJ105" s="36"/>
    </row>
    <row r="106" spans="44:88" ht="15" customHeight="1" x14ac:dyDescent="0.3">
      <c r="AR106" s="36"/>
      <c r="AS106" s="36"/>
      <c r="AT106" s="36"/>
      <c r="AU106" s="36"/>
      <c r="AV106" s="36"/>
      <c r="AW106" s="36"/>
      <c r="AX106" s="36"/>
      <c r="AY106" s="36"/>
      <c r="AZ106" s="36"/>
      <c r="BA106" s="36"/>
      <c r="BB106" s="36"/>
      <c r="BC106" s="36"/>
      <c r="BD106" s="36"/>
      <c r="BE106" s="36"/>
      <c r="BF106" s="36"/>
      <c r="BG106" s="36"/>
      <c r="BH106" s="36"/>
      <c r="BI106" s="36"/>
      <c r="BJ106" s="36"/>
      <c r="BK106" s="36"/>
      <c r="BL106" s="36"/>
      <c r="BM106" s="36"/>
      <c r="BN106" s="36"/>
      <c r="BO106" s="36"/>
      <c r="BP106" s="36"/>
      <c r="BQ106" s="36"/>
      <c r="BR106" s="36"/>
      <c r="BS106" s="36"/>
      <c r="BT106" s="36"/>
      <c r="BU106" s="36"/>
      <c r="BV106" s="36"/>
      <c r="BW106" s="36"/>
      <c r="BX106" s="36"/>
      <c r="BY106" s="36"/>
      <c r="BZ106" s="36"/>
      <c r="CA106" s="36"/>
      <c r="CB106" s="36"/>
      <c r="CC106" s="36"/>
      <c r="CD106" s="36"/>
      <c r="CE106" s="36"/>
      <c r="CF106" s="36"/>
      <c r="CG106" s="36"/>
      <c r="CH106" s="36"/>
      <c r="CI106" s="36"/>
      <c r="CJ106" s="36"/>
    </row>
    <row r="107" spans="44:88" ht="15" customHeight="1" x14ac:dyDescent="0.3">
      <c r="AR107" s="36"/>
      <c r="AS107" s="36"/>
      <c r="AT107" s="36"/>
      <c r="AU107" s="36"/>
      <c r="AV107" s="36"/>
      <c r="AW107" s="36"/>
      <c r="AX107" s="36"/>
      <c r="AY107" s="36"/>
      <c r="AZ107" s="36"/>
      <c r="BA107" s="36"/>
      <c r="BB107" s="36"/>
      <c r="BC107" s="36"/>
      <c r="BD107" s="36"/>
      <c r="BE107" s="36"/>
      <c r="BF107" s="36"/>
      <c r="BG107" s="36"/>
      <c r="BH107" s="36"/>
      <c r="BI107" s="36"/>
      <c r="BJ107" s="36"/>
      <c r="BK107" s="36"/>
      <c r="BL107" s="36"/>
      <c r="BM107" s="36"/>
      <c r="BN107" s="36"/>
      <c r="BO107" s="36"/>
      <c r="BP107" s="36"/>
      <c r="BQ107" s="36"/>
      <c r="BR107" s="36"/>
      <c r="BS107" s="36"/>
      <c r="BT107" s="36"/>
      <c r="BU107" s="36"/>
      <c r="BV107" s="36"/>
      <c r="BW107" s="36"/>
      <c r="BX107" s="36"/>
      <c r="BY107" s="36"/>
      <c r="BZ107" s="36"/>
      <c r="CA107" s="36"/>
      <c r="CB107" s="36"/>
      <c r="CC107" s="36"/>
      <c r="CD107" s="36"/>
      <c r="CE107" s="36"/>
      <c r="CF107" s="36"/>
      <c r="CG107" s="36"/>
      <c r="CH107" s="36"/>
      <c r="CI107" s="36"/>
      <c r="CJ107" s="36"/>
    </row>
    <row r="108" spans="44:88" ht="15" customHeight="1" x14ac:dyDescent="0.3">
      <c r="AR108" s="36"/>
      <c r="AS108" s="36"/>
      <c r="AT108" s="36"/>
      <c r="AU108" s="36"/>
      <c r="AV108" s="36"/>
      <c r="AW108" s="36"/>
      <c r="AX108" s="36"/>
      <c r="AY108" s="36"/>
      <c r="AZ108" s="36"/>
      <c r="BA108" s="36"/>
      <c r="BB108" s="36"/>
      <c r="BC108" s="36"/>
      <c r="BD108" s="36"/>
      <c r="BE108" s="36"/>
      <c r="BF108" s="36"/>
      <c r="BG108" s="36"/>
      <c r="BH108" s="36"/>
      <c r="BI108" s="36"/>
      <c r="BJ108" s="36"/>
      <c r="BK108" s="36"/>
      <c r="BL108" s="36"/>
      <c r="BM108" s="36"/>
      <c r="BN108" s="36"/>
      <c r="BO108" s="36"/>
      <c r="BP108" s="36"/>
      <c r="BQ108" s="36"/>
      <c r="BR108" s="36"/>
      <c r="BS108" s="36"/>
      <c r="BT108" s="36"/>
      <c r="BU108" s="36"/>
      <c r="BV108" s="36"/>
      <c r="BW108" s="36"/>
      <c r="BX108" s="36"/>
      <c r="BY108" s="36"/>
      <c r="BZ108" s="36"/>
      <c r="CA108" s="36"/>
      <c r="CB108" s="36"/>
      <c r="CC108" s="36"/>
      <c r="CD108" s="36"/>
      <c r="CE108" s="36"/>
      <c r="CF108" s="36"/>
      <c r="CG108" s="36"/>
      <c r="CH108" s="36"/>
      <c r="CI108" s="36"/>
      <c r="CJ108" s="36"/>
    </row>
    <row r="109" spans="44:88" ht="15" customHeight="1" x14ac:dyDescent="0.3">
      <c r="AR109" s="36"/>
      <c r="AS109" s="36"/>
      <c r="AT109" s="36"/>
      <c r="AU109" s="36"/>
      <c r="AV109" s="36"/>
      <c r="AW109" s="36"/>
      <c r="AX109" s="36"/>
      <c r="AY109" s="36"/>
      <c r="AZ109" s="36"/>
      <c r="BA109" s="36"/>
      <c r="BB109" s="36"/>
      <c r="BC109" s="36"/>
      <c r="BD109" s="36"/>
      <c r="BE109" s="36"/>
      <c r="BF109" s="36"/>
      <c r="BG109" s="36"/>
      <c r="BH109" s="36"/>
      <c r="BI109" s="36"/>
      <c r="BJ109" s="36"/>
      <c r="BK109" s="36"/>
      <c r="BL109" s="36"/>
      <c r="BM109" s="36"/>
      <c r="BN109" s="36"/>
      <c r="BO109" s="36"/>
      <c r="BP109" s="36"/>
      <c r="BQ109" s="36"/>
      <c r="BR109" s="36"/>
      <c r="BS109" s="36"/>
      <c r="BT109" s="36"/>
      <c r="BU109" s="36"/>
      <c r="BV109" s="36"/>
      <c r="BW109" s="36"/>
      <c r="BX109" s="36"/>
      <c r="BY109" s="36"/>
      <c r="BZ109" s="36"/>
      <c r="CA109" s="36"/>
      <c r="CB109" s="36"/>
      <c r="CC109" s="36"/>
      <c r="CD109" s="36"/>
      <c r="CE109" s="36"/>
      <c r="CF109" s="36"/>
      <c r="CG109" s="36"/>
      <c r="CH109" s="36"/>
      <c r="CI109" s="36"/>
      <c r="CJ109" s="36"/>
    </row>
    <row r="110" spans="44:88" ht="15" customHeight="1" x14ac:dyDescent="0.3">
      <c r="AR110" s="36"/>
      <c r="AS110" s="36"/>
      <c r="AT110" s="36"/>
      <c r="AU110" s="36"/>
      <c r="AV110" s="36"/>
      <c r="AW110" s="36"/>
      <c r="AX110" s="36"/>
      <c r="AY110" s="36"/>
      <c r="AZ110" s="36"/>
      <c r="BA110" s="36"/>
      <c r="BB110" s="36"/>
      <c r="BC110" s="36"/>
      <c r="BD110" s="36"/>
      <c r="BE110" s="36"/>
      <c r="BF110" s="36"/>
      <c r="BG110" s="36"/>
      <c r="BH110" s="36"/>
      <c r="BI110" s="36"/>
      <c r="BJ110" s="36"/>
      <c r="BK110" s="36"/>
      <c r="BL110" s="36"/>
      <c r="BM110" s="36"/>
      <c r="BN110" s="36"/>
      <c r="BO110" s="36"/>
      <c r="BP110" s="36"/>
      <c r="BQ110" s="36"/>
      <c r="BR110" s="36"/>
      <c r="BS110" s="36"/>
      <c r="BT110" s="36"/>
      <c r="BU110" s="36"/>
      <c r="BV110" s="36"/>
      <c r="BW110" s="36"/>
      <c r="BX110" s="36"/>
      <c r="BY110" s="36"/>
      <c r="BZ110" s="36"/>
      <c r="CA110" s="36"/>
      <c r="CB110" s="36"/>
      <c r="CC110" s="36"/>
      <c r="CD110" s="36"/>
      <c r="CE110" s="36"/>
      <c r="CF110" s="36"/>
      <c r="CG110" s="36"/>
      <c r="CH110" s="36"/>
      <c r="CI110" s="36"/>
      <c r="CJ110" s="36"/>
    </row>
    <row r="111" spans="44:88" ht="15" customHeight="1" x14ac:dyDescent="0.3">
      <c r="AR111" s="36"/>
      <c r="AS111" s="36"/>
      <c r="AT111" s="36"/>
      <c r="AU111" s="36"/>
      <c r="AV111" s="36"/>
      <c r="AW111" s="36"/>
      <c r="AX111" s="36"/>
      <c r="AY111" s="36"/>
      <c r="AZ111" s="36"/>
      <c r="BA111" s="36"/>
      <c r="BB111" s="36"/>
      <c r="BC111" s="36"/>
      <c r="BD111" s="36"/>
      <c r="BE111" s="36"/>
      <c r="BF111" s="36"/>
      <c r="BG111" s="36"/>
      <c r="BH111" s="36"/>
      <c r="BI111" s="36"/>
      <c r="BJ111" s="36"/>
      <c r="BK111" s="36"/>
      <c r="BL111" s="36"/>
      <c r="BM111" s="36"/>
      <c r="BN111" s="36"/>
      <c r="BO111" s="36"/>
      <c r="BP111" s="36"/>
      <c r="BQ111" s="36"/>
      <c r="BR111" s="36"/>
      <c r="BS111" s="36"/>
      <c r="BT111" s="36"/>
      <c r="BU111" s="36"/>
      <c r="BV111" s="36"/>
      <c r="BW111" s="36"/>
      <c r="BX111" s="36"/>
      <c r="BY111" s="36"/>
      <c r="BZ111" s="36"/>
      <c r="CA111" s="36"/>
      <c r="CB111" s="36"/>
      <c r="CC111" s="36"/>
      <c r="CD111" s="36"/>
      <c r="CE111" s="36"/>
      <c r="CF111" s="36"/>
      <c r="CG111" s="36"/>
      <c r="CH111" s="36"/>
      <c r="CI111" s="36"/>
      <c r="CJ111" s="36"/>
    </row>
    <row r="112" spans="44:88" ht="15" customHeight="1" x14ac:dyDescent="0.3">
      <c r="AR112" s="36"/>
      <c r="AS112" s="36"/>
      <c r="AT112" s="36"/>
      <c r="AU112" s="36"/>
      <c r="AV112" s="36"/>
      <c r="AW112" s="36"/>
      <c r="AX112" s="36"/>
      <c r="AY112" s="36"/>
      <c r="AZ112" s="36"/>
      <c r="BA112" s="36"/>
      <c r="BB112" s="36"/>
      <c r="BC112" s="36"/>
      <c r="BD112" s="36"/>
      <c r="BE112" s="36"/>
      <c r="BF112" s="36"/>
      <c r="BG112" s="36"/>
      <c r="BH112" s="36"/>
      <c r="BI112" s="36"/>
      <c r="BJ112" s="36"/>
      <c r="BK112" s="36"/>
      <c r="BL112" s="36"/>
      <c r="BM112" s="36"/>
      <c r="BN112" s="36"/>
      <c r="BO112" s="36"/>
      <c r="BP112" s="36"/>
      <c r="BQ112" s="36"/>
      <c r="BR112" s="36"/>
      <c r="BS112" s="36"/>
      <c r="BT112" s="36"/>
      <c r="BU112" s="36"/>
      <c r="BV112" s="36"/>
      <c r="BW112" s="36"/>
      <c r="BX112" s="36"/>
      <c r="BY112" s="36"/>
      <c r="BZ112" s="36"/>
      <c r="CA112" s="36"/>
      <c r="CB112" s="36"/>
      <c r="CC112" s="36"/>
      <c r="CD112" s="36"/>
      <c r="CE112" s="36"/>
      <c r="CF112" s="36"/>
      <c r="CG112" s="36"/>
      <c r="CH112" s="36"/>
      <c r="CI112" s="36"/>
      <c r="CJ112" s="36"/>
    </row>
    <row r="113" spans="2:88" ht="15" customHeight="1" x14ac:dyDescent="0.3">
      <c r="AR113" s="36"/>
      <c r="AS113" s="36"/>
      <c r="AT113" s="36"/>
      <c r="AU113" s="36"/>
      <c r="AV113" s="36"/>
      <c r="AW113" s="36"/>
      <c r="AX113" s="36"/>
      <c r="AY113" s="36"/>
      <c r="AZ113" s="36"/>
      <c r="BA113" s="36"/>
      <c r="BB113" s="36"/>
      <c r="BC113" s="36"/>
      <c r="BD113" s="36"/>
      <c r="BE113" s="36"/>
      <c r="BF113" s="36"/>
      <c r="BG113" s="36"/>
      <c r="BH113" s="36"/>
      <c r="BI113" s="36"/>
      <c r="BJ113" s="36"/>
      <c r="BK113" s="36"/>
      <c r="BL113" s="36"/>
      <c r="BM113" s="36"/>
      <c r="BN113" s="36"/>
      <c r="BO113" s="36"/>
      <c r="BP113" s="36"/>
      <c r="BQ113" s="36"/>
      <c r="BR113" s="36"/>
      <c r="BS113" s="36"/>
      <c r="BT113" s="36"/>
      <c r="BU113" s="36"/>
      <c r="BV113" s="36"/>
      <c r="BW113" s="36"/>
      <c r="BX113" s="36"/>
      <c r="BY113" s="36"/>
      <c r="BZ113" s="36"/>
      <c r="CA113" s="36"/>
      <c r="CB113" s="36"/>
      <c r="CC113" s="36"/>
      <c r="CD113" s="36"/>
      <c r="CE113" s="36"/>
      <c r="CF113" s="36"/>
      <c r="CG113" s="36"/>
      <c r="CH113" s="36"/>
      <c r="CI113" s="36"/>
      <c r="CJ113" s="36"/>
    </row>
    <row r="114" spans="2:88" ht="15" customHeight="1" x14ac:dyDescent="0.3">
      <c r="B114" s="203">
        <f>Tables!$C$13</f>
        <v>45566</v>
      </c>
      <c r="C114" s="203"/>
      <c r="D114" s="203"/>
      <c r="E114" s="203"/>
      <c r="F114" s="203"/>
      <c r="G114" s="203"/>
      <c r="H114" s="203"/>
      <c r="R114" s="191" t="s">
        <v>406</v>
      </c>
      <c r="S114" s="191"/>
      <c r="T114" s="191"/>
      <c r="U114" s="191"/>
      <c r="AR114" s="36"/>
      <c r="AS114" s="36"/>
      <c r="AT114" s="36"/>
      <c r="AU114" s="36"/>
      <c r="AV114" s="36"/>
      <c r="AW114" s="36"/>
      <c r="AX114" s="36"/>
      <c r="AY114" s="36"/>
      <c r="AZ114" s="36"/>
      <c r="BA114" s="36"/>
      <c r="BB114" s="36"/>
      <c r="BC114" s="36"/>
      <c r="BD114" s="36"/>
      <c r="BE114" s="36"/>
      <c r="BF114" s="36"/>
      <c r="BG114" s="36"/>
      <c r="BH114" s="36"/>
      <c r="BI114" s="36"/>
      <c r="BJ114" s="36"/>
      <c r="BK114" s="36"/>
      <c r="BL114" s="36"/>
      <c r="BM114" s="36"/>
      <c r="BN114" s="36"/>
      <c r="BO114" s="36"/>
      <c r="BP114" s="36"/>
      <c r="BQ114" s="36"/>
      <c r="BR114" s="36"/>
      <c r="BS114" s="36"/>
      <c r="BT114" s="36"/>
      <c r="BU114" s="36"/>
      <c r="BV114" s="36"/>
      <c r="BW114" s="36"/>
      <c r="BX114" s="36"/>
      <c r="BY114" s="36"/>
      <c r="BZ114" s="36"/>
      <c r="CA114" s="36"/>
      <c r="CB114" s="36"/>
      <c r="CC114" s="36"/>
      <c r="CD114" s="36"/>
      <c r="CE114" s="36"/>
      <c r="CF114" s="36"/>
      <c r="CG114" s="36"/>
      <c r="CH114" s="36"/>
      <c r="CI114" s="36"/>
      <c r="CJ114" s="36"/>
    </row>
    <row r="115" spans="2:88" ht="15" customHeight="1" x14ac:dyDescent="0.3">
      <c r="AR115" s="36"/>
      <c r="AS115" s="36"/>
      <c r="AT115" s="36"/>
      <c r="AU115" s="36"/>
      <c r="AV115" s="36"/>
      <c r="AW115" s="36"/>
      <c r="AX115" s="36"/>
      <c r="AY115" s="36"/>
      <c r="AZ115" s="36"/>
      <c r="BA115" s="36"/>
      <c r="BB115" s="36"/>
      <c r="BC115" s="36"/>
      <c r="BD115" s="36"/>
      <c r="BE115" s="36"/>
      <c r="BF115" s="36"/>
      <c r="BG115" s="36"/>
      <c r="BH115" s="36"/>
      <c r="BI115" s="36"/>
      <c r="BJ115" s="36"/>
      <c r="BK115" s="36"/>
      <c r="BL115" s="36"/>
      <c r="BM115" s="36"/>
      <c r="BN115" s="36"/>
      <c r="BO115" s="36"/>
      <c r="BP115" s="36"/>
      <c r="BQ115" s="36"/>
      <c r="BR115" s="36"/>
      <c r="BS115" s="36"/>
      <c r="BT115" s="36"/>
      <c r="BU115" s="36"/>
      <c r="BV115" s="36"/>
      <c r="BW115" s="36"/>
      <c r="BX115" s="36"/>
      <c r="BY115" s="36"/>
      <c r="BZ115" s="36"/>
      <c r="CA115" s="36"/>
      <c r="CB115" s="36"/>
      <c r="CC115" s="36"/>
      <c r="CD115" s="36"/>
      <c r="CE115" s="36"/>
      <c r="CF115" s="36"/>
      <c r="CG115" s="36"/>
      <c r="CH115" s="36"/>
      <c r="CI115" s="36"/>
      <c r="CJ115" s="36"/>
    </row>
    <row r="116" spans="2:88" ht="15" customHeight="1" x14ac:dyDescent="0.3">
      <c r="AR116" s="36"/>
      <c r="AS116" s="36"/>
      <c r="AT116" s="36"/>
      <c r="AU116" s="36"/>
      <c r="AV116" s="36"/>
      <c r="AW116" s="36"/>
      <c r="AX116" s="36"/>
      <c r="AY116" s="36"/>
      <c r="AZ116" s="36"/>
      <c r="BA116" s="36"/>
      <c r="BB116" s="36"/>
      <c r="BC116" s="36"/>
      <c r="BD116" s="36"/>
      <c r="BE116" s="36"/>
      <c r="BF116" s="36"/>
      <c r="BG116" s="36"/>
      <c r="BH116" s="36"/>
      <c r="BI116" s="36"/>
      <c r="BJ116" s="36"/>
      <c r="BK116" s="36"/>
      <c r="BL116" s="36"/>
      <c r="BM116" s="36"/>
      <c r="BN116" s="36"/>
      <c r="BO116" s="36"/>
      <c r="BP116" s="36"/>
      <c r="BQ116" s="36"/>
      <c r="BR116" s="36"/>
      <c r="BS116" s="36"/>
      <c r="BT116" s="36"/>
      <c r="BU116" s="36"/>
      <c r="BV116" s="36"/>
      <c r="BW116" s="36"/>
      <c r="BX116" s="36"/>
      <c r="BY116" s="36"/>
      <c r="BZ116" s="36"/>
      <c r="CA116" s="36"/>
      <c r="CB116" s="36"/>
      <c r="CC116" s="36"/>
      <c r="CD116" s="36"/>
      <c r="CE116" s="36"/>
      <c r="CF116" s="36"/>
      <c r="CG116" s="36"/>
      <c r="CH116" s="36"/>
      <c r="CI116" s="36"/>
      <c r="CJ116" s="36"/>
    </row>
    <row r="117" spans="2:88" ht="15" customHeight="1" x14ac:dyDescent="0.3">
      <c r="AR117" s="36"/>
      <c r="AS117" s="36"/>
      <c r="AT117" s="36"/>
      <c r="AU117" s="36"/>
      <c r="AV117" s="36"/>
      <c r="AW117" s="36"/>
      <c r="AX117" s="36"/>
      <c r="AY117" s="36"/>
      <c r="AZ117" s="36"/>
      <c r="BA117" s="36"/>
      <c r="BB117" s="36"/>
      <c r="BC117" s="36"/>
      <c r="BD117" s="36"/>
      <c r="BE117" s="36"/>
      <c r="BF117" s="36"/>
      <c r="BG117" s="36"/>
      <c r="BH117" s="36"/>
      <c r="BI117" s="36"/>
      <c r="BJ117" s="36"/>
      <c r="BK117" s="36"/>
      <c r="BL117" s="36"/>
      <c r="BM117" s="36"/>
      <c r="BN117" s="36"/>
      <c r="BO117" s="36"/>
      <c r="BP117" s="36"/>
      <c r="BQ117" s="36"/>
      <c r="BR117" s="36"/>
      <c r="BS117" s="36"/>
      <c r="BT117" s="36"/>
      <c r="BU117" s="36"/>
      <c r="BV117" s="36"/>
      <c r="BW117" s="36"/>
      <c r="BX117" s="36"/>
      <c r="BY117" s="36"/>
      <c r="BZ117" s="36"/>
      <c r="CA117" s="36"/>
      <c r="CB117" s="36"/>
      <c r="CC117" s="36"/>
      <c r="CD117" s="36"/>
      <c r="CE117" s="36"/>
      <c r="CF117" s="36"/>
      <c r="CG117" s="36"/>
      <c r="CH117" s="36"/>
      <c r="CI117" s="36"/>
      <c r="CJ117" s="36"/>
    </row>
  </sheetData>
  <sheetProtection algorithmName="SHA-512" hashValue="deflnAs6CTepsWUw4MK17JtwHkbRrJNYchXBFyFLo4x1wtJpxktbd0i3D9Y8pOHUk/RmstBTZdGQIgqmwPQpEQ==" saltValue="t2cgbSm5s/vtt35fq1jbZw==" spinCount="100000" sheet="1" objects="1" scenarios="1" selectLockedCells="1"/>
  <mergeCells count="154">
    <mergeCell ref="AB56:AC56"/>
    <mergeCell ref="AB58:AC58"/>
    <mergeCell ref="AB60:AC60"/>
    <mergeCell ref="AB62:AC62"/>
    <mergeCell ref="AB64:AC64"/>
    <mergeCell ref="R65:T65"/>
    <mergeCell ref="Y65:AA65"/>
    <mergeCell ref="AB38:AC38"/>
    <mergeCell ref="AB40:AC40"/>
    <mergeCell ref="AB42:AC42"/>
    <mergeCell ref="AB44:AC44"/>
    <mergeCell ref="AB46:AC46"/>
    <mergeCell ref="AB48:AC48"/>
    <mergeCell ref="AB50:AC50"/>
    <mergeCell ref="AB52:AC52"/>
    <mergeCell ref="AB54:AC54"/>
    <mergeCell ref="B114:H114"/>
    <mergeCell ref="R114:U114"/>
    <mergeCell ref="E86:K86"/>
    <mergeCell ref="O86:R86"/>
    <mergeCell ref="W86:Y86"/>
    <mergeCell ref="E87:Y87"/>
    <mergeCell ref="E88:I88"/>
    <mergeCell ref="AC90:AG90"/>
    <mergeCell ref="D68:Y68"/>
    <mergeCell ref="AE68:AJ68"/>
    <mergeCell ref="B71:AJ76"/>
    <mergeCell ref="E83:Y83"/>
    <mergeCell ref="E84:Y84"/>
    <mergeCell ref="E85:Y85"/>
    <mergeCell ref="K64:M64"/>
    <mergeCell ref="N64:O64"/>
    <mergeCell ref="R64:T64"/>
    <mergeCell ref="U64:V64"/>
    <mergeCell ref="Y64:AA64"/>
    <mergeCell ref="B66:H66"/>
    <mergeCell ref="R66:U66"/>
    <mergeCell ref="F62:H62"/>
    <mergeCell ref="K62:M62"/>
    <mergeCell ref="N62:O62"/>
    <mergeCell ref="R62:T62"/>
    <mergeCell ref="U62:V62"/>
    <mergeCell ref="Y62:AA62"/>
    <mergeCell ref="F60:H60"/>
    <mergeCell ref="K60:M60"/>
    <mergeCell ref="N60:O60"/>
    <mergeCell ref="R60:T60"/>
    <mergeCell ref="U60:V60"/>
    <mergeCell ref="Y60:AA60"/>
    <mergeCell ref="F58:H58"/>
    <mergeCell ref="K58:M58"/>
    <mergeCell ref="N58:O58"/>
    <mergeCell ref="R58:T58"/>
    <mergeCell ref="U58:V58"/>
    <mergeCell ref="Y58:AA58"/>
    <mergeCell ref="F56:H56"/>
    <mergeCell ref="K56:M56"/>
    <mergeCell ref="N56:O56"/>
    <mergeCell ref="R56:T56"/>
    <mergeCell ref="U56:V56"/>
    <mergeCell ref="Y56:AA56"/>
    <mergeCell ref="F54:H54"/>
    <mergeCell ref="K54:M54"/>
    <mergeCell ref="N54:O54"/>
    <mergeCell ref="R54:T54"/>
    <mergeCell ref="U54:V54"/>
    <mergeCell ref="Y54:AA54"/>
    <mergeCell ref="F52:H52"/>
    <mergeCell ref="K52:M52"/>
    <mergeCell ref="N52:O52"/>
    <mergeCell ref="R52:T52"/>
    <mergeCell ref="U52:V52"/>
    <mergeCell ref="Y52:AA52"/>
    <mergeCell ref="F50:H50"/>
    <mergeCell ref="K50:M50"/>
    <mergeCell ref="N50:O50"/>
    <mergeCell ref="R50:T50"/>
    <mergeCell ref="U50:V50"/>
    <mergeCell ref="Y50:AA50"/>
    <mergeCell ref="F48:H48"/>
    <mergeCell ref="K48:M48"/>
    <mergeCell ref="N48:O48"/>
    <mergeCell ref="R48:T48"/>
    <mergeCell ref="U48:V48"/>
    <mergeCell ref="Y48:AA48"/>
    <mergeCell ref="F46:H46"/>
    <mergeCell ref="K46:M46"/>
    <mergeCell ref="N46:O46"/>
    <mergeCell ref="R46:T46"/>
    <mergeCell ref="U46:V46"/>
    <mergeCell ref="Y46:AA46"/>
    <mergeCell ref="F44:H44"/>
    <mergeCell ref="K44:M44"/>
    <mergeCell ref="N44:O44"/>
    <mergeCell ref="R44:T44"/>
    <mergeCell ref="U44:V44"/>
    <mergeCell ref="Y44:AA44"/>
    <mergeCell ref="F42:H42"/>
    <mergeCell ref="K42:M42"/>
    <mergeCell ref="N42:O42"/>
    <mergeCell ref="R42:T42"/>
    <mergeCell ref="U42:V42"/>
    <mergeCell ref="Y42:AA42"/>
    <mergeCell ref="F40:H40"/>
    <mergeCell ref="K40:M40"/>
    <mergeCell ref="N40:O40"/>
    <mergeCell ref="R40:T40"/>
    <mergeCell ref="U40:V40"/>
    <mergeCell ref="Y40:AA40"/>
    <mergeCell ref="F38:H38"/>
    <mergeCell ref="K38:M38"/>
    <mergeCell ref="N38:O38"/>
    <mergeCell ref="R38:T38"/>
    <mergeCell ref="U38:V38"/>
    <mergeCell ref="Y38:AA38"/>
    <mergeCell ref="AH22:AI22"/>
    <mergeCell ref="B33:D33"/>
    <mergeCell ref="F33:H33"/>
    <mergeCell ref="K33:M33"/>
    <mergeCell ref="R33:T33"/>
    <mergeCell ref="Y33:AA33"/>
    <mergeCell ref="F36:H36"/>
    <mergeCell ref="K36:M36"/>
    <mergeCell ref="N36:O36"/>
    <mergeCell ref="R36:T36"/>
    <mergeCell ref="U36:V36"/>
    <mergeCell ref="Y36:AA36"/>
    <mergeCell ref="F34:H34"/>
    <mergeCell ref="K34:M34"/>
    <mergeCell ref="N34:O34"/>
    <mergeCell ref="R34:T34"/>
    <mergeCell ref="U34:V34"/>
    <mergeCell ref="Y34:AA34"/>
    <mergeCell ref="K32:M32"/>
    <mergeCell ref="AB34:AC34"/>
    <mergeCell ref="AB36:AC36"/>
    <mergeCell ref="E16:K16"/>
    <mergeCell ref="O16:R16"/>
    <mergeCell ref="W16:Y16"/>
    <mergeCell ref="AE16:AJ16"/>
    <mergeCell ref="N1:AK4"/>
    <mergeCell ref="E17:Y17"/>
    <mergeCell ref="E18:Y18"/>
    <mergeCell ref="AE18:AJ18"/>
    <mergeCell ref="AH20:AI20"/>
    <mergeCell ref="BD1:BZ4"/>
    <mergeCell ref="AR6:BF7"/>
    <mergeCell ref="E7:X7"/>
    <mergeCell ref="AE7:AJ7"/>
    <mergeCell ref="F11:AJ11"/>
    <mergeCell ref="E14:Y14"/>
    <mergeCell ref="AE14:AJ14"/>
    <mergeCell ref="E15:Y15"/>
    <mergeCell ref="AE15:AJ15"/>
  </mergeCells>
  <conditionalFormatting sqref="B26">
    <cfRule type="expression" dxfId="199" priority="49">
      <formula>$AP$26=3</formula>
    </cfRule>
    <cfRule type="expression" dxfId="198" priority="51">
      <formula>$AN$26=2</formula>
    </cfRule>
    <cfRule type="expression" dxfId="197" priority="50">
      <formula>$AM$26=1</formula>
    </cfRule>
  </conditionalFormatting>
  <conditionalFormatting sqref="B28">
    <cfRule type="expression" dxfId="196" priority="53">
      <formula>$AM$28=1</formula>
    </cfRule>
    <cfRule type="expression" dxfId="195" priority="54">
      <formula>$AN$28=2</formula>
    </cfRule>
    <cfRule type="expression" dxfId="194" priority="52">
      <formula>$AP$28=3</formula>
    </cfRule>
  </conditionalFormatting>
  <conditionalFormatting sqref="B30">
    <cfRule type="expression" dxfId="193" priority="57">
      <formula>$AN$30=2</formula>
    </cfRule>
    <cfRule type="expression" dxfId="192" priority="56">
      <formula>$AM$30=1</formula>
    </cfRule>
    <cfRule type="expression" dxfId="191" priority="55">
      <formula>$AP$30=3</formula>
    </cfRule>
  </conditionalFormatting>
  <conditionalFormatting sqref="B33:D33 F33:H33">
    <cfRule type="expression" dxfId="190" priority="24">
      <formula>$AO$22=0</formula>
    </cfRule>
    <cfRule type="expression" dxfId="189" priority="25">
      <formula>$AO$22=3</formula>
    </cfRule>
  </conditionalFormatting>
  <conditionalFormatting sqref="B71:AJ76">
    <cfRule type="expression" dxfId="188" priority="45">
      <formula>$AM$71=2</formula>
    </cfRule>
    <cfRule type="cellIs" priority="44" stopIfTrue="1" operator="greaterThan">
      <formula>0</formula>
    </cfRule>
  </conditionalFormatting>
  <conditionalFormatting sqref="D68">
    <cfRule type="cellIs" dxfId="187" priority="33" operator="equal">
      <formula>0</formula>
    </cfRule>
  </conditionalFormatting>
  <conditionalFormatting sqref="E16">
    <cfRule type="expression" dxfId="186" priority="40">
      <formula>ISBLANK(E16)</formula>
    </cfRule>
  </conditionalFormatting>
  <conditionalFormatting sqref="E26">
    <cfRule type="expression" dxfId="185" priority="61">
      <formula>$AP$26=3</formula>
    </cfRule>
    <cfRule type="expression" dxfId="184" priority="60">
      <formula>$AM$26=1</formula>
    </cfRule>
  </conditionalFormatting>
  <conditionalFormatting sqref="E28">
    <cfRule type="expression" dxfId="183" priority="63">
      <formula>$AP$28=3</formula>
    </cfRule>
    <cfRule type="expression" dxfId="182" priority="62">
      <formula>$AM$28=1</formula>
    </cfRule>
  </conditionalFormatting>
  <conditionalFormatting sqref="E30">
    <cfRule type="expression" dxfId="181" priority="65">
      <formula>$AP$30=3</formula>
    </cfRule>
    <cfRule type="expression" dxfId="180" priority="64">
      <formula>$AM$30=1</formula>
    </cfRule>
  </conditionalFormatting>
  <conditionalFormatting sqref="E83:E84">
    <cfRule type="expression" dxfId="179" priority="39">
      <formula>ISBLANK(E83)</formula>
    </cfRule>
  </conditionalFormatting>
  <conditionalFormatting sqref="E86:E88">
    <cfRule type="expression" dxfId="178" priority="34">
      <formula>ISBLANK(E86)</formula>
    </cfRule>
  </conditionalFormatting>
  <conditionalFormatting sqref="E85:Y85">
    <cfRule type="expression" dxfId="177" priority="37">
      <formula>ISBLANK(E85)</formula>
    </cfRule>
  </conditionalFormatting>
  <conditionalFormatting sqref="F22">
    <cfRule type="expression" dxfId="176" priority="17">
      <formula>ISBLANK(F22)</formula>
    </cfRule>
  </conditionalFormatting>
  <conditionalFormatting sqref="F34 F36 F38 F40 F42 F44 F46 F48 F50 F52 F54 F56 F58 F60 F62">
    <cfRule type="expression" dxfId="175" priority="31">
      <formula>$AM34=2</formula>
    </cfRule>
    <cfRule type="cellIs" priority="30" stopIfTrue="1" operator="greaterThan">
      <formula>0</formula>
    </cfRule>
  </conditionalFormatting>
  <conditionalFormatting sqref="K34 R34 K36 R36 Y36 K38 R38 Y38 K40 R40 Y40 K42 R42 Y42 K44 R44 Y44 K46 R46 Y46 K48 R48 Y48 K50 R50 Y50 K52 R52 Y52 K54 R54 Y54 K56 R56 Y56 K58 R58 Y58 K60 R60 Y60 K62 R62 Y62">
    <cfRule type="expression" dxfId="174" priority="78">
      <formula>$AN34=2</formula>
    </cfRule>
    <cfRule type="cellIs" priority="77" stopIfTrue="1" operator="greaterThan">
      <formula>0</formula>
    </cfRule>
    <cfRule type="expression" dxfId="173" priority="75">
      <formula>$AQ$18=1</formula>
    </cfRule>
    <cfRule type="expression" dxfId="172" priority="76">
      <formula>$AQ$18=2</formula>
    </cfRule>
  </conditionalFormatting>
  <conditionalFormatting sqref="K32:M32">
    <cfRule type="expression" dxfId="171" priority="15">
      <formula>$AO$22=0</formula>
    </cfRule>
    <cfRule type="expression" dxfId="170" priority="16">
      <formula>$AO$22=3</formula>
    </cfRule>
  </conditionalFormatting>
  <conditionalFormatting sqref="K64:M64">
    <cfRule type="expression" dxfId="169" priority="81">
      <formula>$AN$18=1</formula>
    </cfRule>
    <cfRule type="expression" dxfId="168" priority="82">
      <formula>$AO$18=2</formula>
    </cfRule>
    <cfRule type="cellIs" priority="83" stopIfTrue="1" operator="greaterThan">
      <formula>0</formula>
    </cfRule>
    <cfRule type="cellIs" dxfId="167" priority="84" operator="equal">
      <formula>0</formula>
    </cfRule>
  </conditionalFormatting>
  <conditionalFormatting sqref="N34 U34 N36 U36 AB36 N38 U38 AB38 N40 U40 AB40 N42 U42 AB42 N44 U44 AB44 N46 U46 AB46 N48 U48 AB48 N50 U50 AB50 N52 U52 AB52 N54 U54 AB54 N56 U56 AB56 N58 U58 AB58 N60 U60 AB60 N62 U62 AB62 N64">
    <cfRule type="expression" dxfId="166" priority="79">
      <formula>$AM$18=0</formula>
    </cfRule>
    <cfRule type="expression" dxfId="165" priority="80">
      <formula>$AQ$18=3</formula>
    </cfRule>
  </conditionalFormatting>
  <conditionalFormatting sqref="O16">
    <cfRule type="expression" dxfId="164" priority="41">
      <formula>ISBLANK(O16)</formula>
    </cfRule>
  </conditionalFormatting>
  <conditionalFormatting sqref="O86">
    <cfRule type="expression" dxfId="163" priority="35">
      <formula>ISBLANK(O86)</formula>
    </cfRule>
  </conditionalFormatting>
  <conditionalFormatting sqref="R64">
    <cfRule type="cellIs" priority="26" stopIfTrue="1" operator="greaterThan">
      <formula>0</formula>
    </cfRule>
    <cfRule type="cellIs" dxfId="162" priority="27" operator="equal">
      <formula>0</formula>
    </cfRule>
  </conditionalFormatting>
  <conditionalFormatting sqref="R64:T64">
    <cfRule type="expression" dxfId="161" priority="19">
      <formula>$AQ$18=1</formula>
    </cfRule>
    <cfRule type="expression" dxfId="160" priority="18">
      <formula>$AQ$18=2</formula>
    </cfRule>
  </conditionalFormatting>
  <conditionalFormatting sqref="R65:T65">
    <cfRule type="cellIs" dxfId="159" priority="2" operator="equal">
      <formula>0</formula>
    </cfRule>
  </conditionalFormatting>
  <conditionalFormatting sqref="U64">
    <cfRule type="expression" dxfId="158" priority="23">
      <formula>$AQ$18=3</formula>
    </cfRule>
    <cfRule type="expression" dxfId="157" priority="22">
      <formula>$AM$18=0</formula>
    </cfRule>
  </conditionalFormatting>
  <conditionalFormatting sqref="V20 V22">
    <cfRule type="expression" dxfId="156" priority="69">
      <formula>$AM$20=0</formula>
    </cfRule>
    <cfRule type="expression" dxfId="155" priority="68">
      <formula>$AP$20=3</formula>
    </cfRule>
  </conditionalFormatting>
  <conditionalFormatting sqref="V24 Y24">
    <cfRule type="expression" dxfId="154" priority="85">
      <formula>$AP$18=3</formula>
    </cfRule>
    <cfRule type="expression" dxfId="153" priority="86">
      <formula>$AM$18=0</formula>
    </cfRule>
  </conditionalFormatting>
  <conditionalFormatting sqref="W16 F20">
    <cfRule type="expression" dxfId="152" priority="42">
      <formula>ISBLANK(F16)</formula>
    </cfRule>
  </conditionalFormatting>
  <conditionalFormatting sqref="W86">
    <cfRule type="expression" dxfId="151" priority="36">
      <formula>ISBLANK(W86)</formula>
    </cfRule>
  </conditionalFormatting>
  <conditionalFormatting sqref="Y34">
    <cfRule type="expression" dxfId="150" priority="10">
      <formula>$AQ$18=2</formula>
    </cfRule>
    <cfRule type="expression" dxfId="149" priority="12">
      <formula>$AN34=2</formula>
    </cfRule>
    <cfRule type="cellIs" priority="11" stopIfTrue="1" operator="greaterThan">
      <formula>0</formula>
    </cfRule>
    <cfRule type="expression" dxfId="148" priority="9">
      <formula>$AQ$18=1</formula>
    </cfRule>
  </conditionalFormatting>
  <conditionalFormatting sqref="Y64">
    <cfRule type="cellIs" dxfId="147" priority="8" operator="equal">
      <formula>0</formula>
    </cfRule>
    <cfRule type="cellIs" priority="7" stopIfTrue="1" operator="greaterThan">
      <formula>0</formula>
    </cfRule>
  </conditionalFormatting>
  <conditionalFormatting sqref="Y64:AA64">
    <cfRule type="expression" dxfId="146" priority="4">
      <formula>$AQ$18=1</formula>
    </cfRule>
    <cfRule type="expression" dxfId="145" priority="3">
      <formula>$AQ$18=2</formula>
    </cfRule>
  </conditionalFormatting>
  <conditionalFormatting sqref="Y65:AA65">
    <cfRule type="cellIs" dxfId="144" priority="1" operator="equal">
      <formula>0</formula>
    </cfRule>
  </conditionalFormatting>
  <conditionalFormatting sqref="AB34">
    <cfRule type="expression" dxfId="143" priority="14">
      <formula>$AQ$18=3</formula>
    </cfRule>
    <cfRule type="expression" dxfId="142" priority="13">
      <formula>$AM$18=0</formula>
    </cfRule>
  </conditionalFormatting>
  <conditionalFormatting sqref="AB64">
    <cfRule type="expression" dxfId="141" priority="6">
      <formula>$AQ$18=3</formula>
    </cfRule>
    <cfRule type="expression" dxfId="140" priority="5">
      <formula>$AM$18=0</formula>
    </cfRule>
  </conditionalFormatting>
  <conditionalFormatting sqref="AC90">
    <cfRule type="expression" dxfId="139" priority="38">
      <formula>ISBLANK(AC90)</formula>
    </cfRule>
  </conditionalFormatting>
  <conditionalFormatting sqref="AE34 AH34 AE36 AH36 AE38 AH38 AE40 AH40 AE42 AH42 AE44 AH44 AE46 AH46 AE48 AH48 AE50 AH50 AE52 AH52 AE54 AH54 AE56 AH56 AE58 AH58 AE60 AH60 AE62 AH62">
    <cfRule type="expression" dxfId="138" priority="72">
      <formula>$AQ34=3</formula>
    </cfRule>
    <cfRule type="expression" priority="73" stopIfTrue="1">
      <formula>$AP34=1</formula>
    </cfRule>
    <cfRule type="expression" dxfId="137" priority="74">
      <formula>$AN34=2</formula>
    </cfRule>
  </conditionalFormatting>
  <conditionalFormatting sqref="AE14:AJ14 E14:Y15 AE15 AE16:AJ16 E17:Y18 AE18:AJ18">
    <cfRule type="expression" dxfId="136" priority="43">
      <formula>ISBLANK(E14)</formula>
    </cfRule>
  </conditionalFormatting>
  <conditionalFormatting sqref="AE68:AJ68">
    <cfRule type="cellIs" dxfId="135" priority="32" operator="equal">
      <formula>0</formula>
    </cfRule>
  </conditionalFormatting>
  <conditionalFormatting sqref="AH20">
    <cfRule type="cellIs" priority="66" stopIfTrue="1" operator="greaterThan">
      <formula>0</formula>
    </cfRule>
    <cfRule type="expression" dxfId="134" priority="67">
      <formula>$AN$20=1</formula>
    </cfRule>
  </conditionalFormatting>
  <conditionalFormatting sqref="AH22">
    <cfRule type="cellIs" priority="70" stopIfTrue="1" operator="greaterThan">
      <formula>0</formula>
    </cfRule>
    <cfRule type="expression" dxfId="133" priority="71">
      <formula>$AO$20=1</formula>
    </cfRule>
  </conditionalFormatting>
  <printOptions horizontalCentered="1"/>
  <pageMargins left="0.25" right="0.25" top="0.25" bottom="0.25" header="0.3" footer="0.3"/>
  <pageSetup orientation="portrait" horizontalDpi="1200" verticalDpi="1200" r:id="rId1"/>
  <rowBreaks count="1" manualBreakCount="1">
    <brk id="67" max="16383" man="1"/>
  </rowBreaks>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E440FC-239C-4B7E-928C-842CA3520C8D}">
  <sheetPr codeName="Sheet6">
    <tabColor theme="8" tint="0.39997558519241921"/>
  </sheetPr>
  <dimension ref="A1:CH318"/>
  <sheetViews>
    <sheetView showGridLines="0" showRowColHeaders="0" showZeros="0" zoomScale="150" zoomScaleNormal="150" workbookViewId="0">
      <selection activeCell="AF15" sqref="AF15:AK15"/>
    </sheetView>
  </sheetViews>
  <sheetFormatPr defaultColWidth="0" defaultRowHeight="0" customHeight="1" zeroHeight="1" x14ac:dyDescent="0.3"/>
  <cols>
    <col min="1" max="11" width="2.6640625" style="40" customWidth="1"/>
    <col min="12" max="12" width="3.77734375" style="40" customWidth="1"/>
    <col min="13" max="13" width="1.77734375" style="40" customWidth="1"/>
    <col min="14" max="29" width="2.6640625" style="40" customWidth="1"/>
    <col min="30" max="30" width="2.77734375" style="40" customWidth="1"/>
    <col min="31" max="31" width="2.6640625" style="40" customWidth="1"/>
    <col min="32" max="32" width="1.77734375" style="40" customWidth="1"/>
    <col min="33" max="38" width="2.6640625" style="40" customWidth="1"/>
    <col min="39" max="39" width="13.21875" style="15" hidden="1" customWidth="1"/>
    <col min="40" max="41" width="8.5546875" style="15" hidden="1" customWidth="1"/>
    <col min="42" max="42" width="9.109375" style="24" hidden="1" customWidth="1"/>
    <col min="43" max="44" width="7.21875" style="24" hidden="1" customWidth="1"/>
    <col min="45" max="45" width="11.21875" style="24" hidden="1" customWidth="1"/>
    <col min="46" max="46" width="3.77734375" style="40" customWidth="1"/>
    <col min="47" max="47" width="2.77734375" style="25" customWidth="1"/>
    <col min="48" max="81" width="2.77734375" style="40" customWidth="1"/>
    <col min="82" max="84" width="8.88671875" style="40" hidden="1" customWidth="1"/>
    <col min="85" max="86" width="0" style="40" hidden="1" customWidth="1"/>
    <col min="87" max="16384" width="8.88671875" style="40" hidden="1"/>
  </cols>
  <sheetData>
    <row r="1" spans="1:84" ht="15" customHeight="1" x14ac:dyDescent="0.3">
      <c r="N1" s="3"/>
      <c r="O1" s="3"/>
      <c r="P1" s="3"/>
      <c r="Q1" s="3"/>
      <c r="R1" s="26"/>
      <c r="S1" s="208" t="s">
        <v>205</v>
      </c>
      <c r="T1" s="208"/>
      <c r="U1" s="208"/>
      <c r="V1" s="208"/>
      <c r="W1" s="208"/>
      <c r="X1" s="208"/>
      <c r="Y1" s="208"/>
      <c r="Z1" s="208"/>
      <c r="AA1" s="208"/>
      <c r="AB1" s="208"/>
      <c r="AC1" s="208"/>
      <c r="AD1" s="208"/>
      <c r="AE1" s="208"/>
      <c r="AF1" s="208"/>
      <c r="AG1" s="208"/>
      <c r="AH1" s="208"/>
      <c r="AI1" s="208"/>
      <c r="AJ1" s="208"/>
      <c r="AK1" s="208"/>
      <c r="AL1" s="208"/>
      <c r="BF1" s="208" t="str">
        <f>S1</f>
        <v>Form 3C - Underground Detention
As-Built Certification Form</v>
      </c>
      <c r="BG1" s="208"/>
      <c r="BH1" s="208"/>
      <c r="BI1" s="208"/>
      <c r="BJ1" s="208"/>
      <c r="BK1" s="208"/>
      <c r="BL1" s="208"/>
      <c r="BM1" s="208"/>
      <c r="BN1" s="208"/>
      <c r="BO1" s="208"/>
      <c r="BP1" s="208"/>
      <c r="BQ1" s="208"/>
      <c r="BR1" s="208"/>
      <c r="BS1" s="208"/>
      <c r="BT1" s="208"/>
      <c r="BU1" s="208"/>
      <c r="BV1" s="208"/>
      <c r="BW1" s="208"/>
      <c r="BX1" s="208"/>
      <c r="BY1" s="208"/>
      <c r="BZ1" s="208"/>
      <c r="CA1" s="208"/>
      <c r="CB1" s="208"/>
      <c r="CC1" s="89"/>
      <c r="CD1" s="26"/>
      <c r="CE1" s="26"/>
      <c r="CF1" s="26"/>
    </row>
    <row r="2" spans="1:84" ht="15" customHeight="1" x14ac:dyDescent="0.3">
      <c r="J2" s="3"/>
      <c r="K2" s="3"/>
      <c r="L2" s="3"/>
      <c r="M2" s="3"/>
      <c r="N2" s="3"/>
      <c r="O2" s="3"/>
      <c r="P2" s="3"/>
      <c r="Q2" s="3"/>
      <c r="R2" s="26"/>
      <c r="S2" s="208"/>
      <c r="T2" s="208"/>
      <c r="U2" s="208"/>
      <c r="V2" s="208"/>
      <c r="W2" s="208"/>
      <c r="X2" s="208"/>
      <c r="Y2" s="208"/>
      <c r="Z2" s="208"/>
      <c r="AA2" s="208"/>
      <c r="AB2" s="208"/>
      <c r="AC2" s="208"/>
      <c r="AD2" s="208"/>
      <c r="AE2" s="208"/>
      <c r="AF2" s="208"/>
      <c r="AG2" s="208"/>
      <c r="AH2" s="208"/>
      <c r="AI2" s="208"/>
      <c r="AJ2" s="208"/>
      <c r="AK2" s="208"/>
      <c r="AL2" s="208"/>
      <c r="BF2" s="208"/>
      <c r="BG2" s="208"/>
      <c r="BH2" s="208"/>
      <c r="BI2" s="208"/>
      <c r="BJ2" s="208"/>
      <c r="BK2" s="208"/>
      <c r="BL2" s="208"/>
      <c r="BM2" s="208"/>
      <c r="BN2" s="208"/>
      <c r="BO2" s="208"/>
      <c r="BP2" s="208"/>
      <c r="BQ2" s="208"/>
      <c r="BR2" s="208"/>
      <c r="BS2" s="208"/>
      <c r="BT2" s="208"/>
      <c r="BU2" s="208"/>
      <c r="BV2" s="208"/>
      <c r="BW2" s="208"/>
      <c r="BX2" s="208"/>
      <c r="BY2" s="208"/>
      <c r="BZ2" s="208"/>
      <c r="CA2" s="208"/>
      <c r="CB2" s="208"/>
      <c r="CC2" s="89"/>
      <c r="CD2" s="26"/>
      <c r="CE2" s="26"/>
      <c r="CF2" s="26"/>
    </row>
    <row r="3" spans="1:84" ht="15" customHeight="1" x14ac:dyDescent="0.3">
      <c r="J3" s="3"/>
      <c r="K3" s="3"/>
      <c r="L3" s="3"/>
      <c r="M3" s="3"/>
      <c r="N3" s="3"/>
      <c r="O3" s="3"/>
      <c r="P3" s="3"/>
      <c r="Q3" s="3"/>
      <c r="R3" s="26"/>
      <c r="S3" s="208"/>
      <c r="T3" s="208"/>
      <c r="U3" s="208"/>
      <c r="V3" s="208"/>
      <c r="W3" s="208"/>
      <c r="X3" s="208"/>
      <c r="Y3" s="208"/>
      <c r="Z3" s="208"/>
      <c r="AA3" s="208"/>
      <c r="AB3" s="208"/>
      <c r="AC3" s="208"/>
      <c r="AD3" s="208"/>
      <c r="AE3" s="208"/>
      <c r="AF3" s="208"/>
      <c r="AG3" s="208"/>
      <c r="AH3" s="208"/>
      <c r="AI3" s="208"/>
      <c r="AJ3" s="208"/>
      <c r="AK3" s="208"/>
      <c r="AL3" s="208"/>
      <c r="BF3" s="208"/>
      <c r="BG3" s="208"/>
      <c r="BH3" s="208"/>
      <c r="BI3" s="208"/>
      <c r="BJ3" s="208"/>
      <c r="BK3" s="208"/>
      <c r="BL3" s="208"/>
      <c r="BM3" s="208"/>
      <c r="BN3" s="208"/>
      <c r="BO3" s="208"/>
      <c r="BP3" s="208"/>
      <c r="BQ3" s="208"/>
      <c r="BR3" s="208"/>
      <c r="BS3" s="208"/>
      <c r="BT3" s="208"/>
      <c r="BU3" s="208"/>
      <c r="BV3" s="208"/>
      <c r="BW3" s="208"/>
      <c r="BX3" s="208"/>
      <c r="BY3" s="208"/>
      <c r="BZ3" s="208"/>
      <c r="CA3" s="208"/>
      <c r="CB3" s="208"/>
      <c r="CC3" s="89"/>
      <c r="CD3" s="26"/>
      <c r="CE3" s="26"/>
      <c r="CF3" s="26"/>
    </row>
    <row r="4" spans="1:84" ht="15" customHeight="1" x14ac:dyDescent="0.3">
      <c r="J4" s="3"/>
      <c r="K4" s="3"/>
      <c r="L4" s="3"/>
      <c r="M4" s="3"/>
      <c r="N4" s="3"/>
      <c r="O4" s="3"/>
      <c r="P4" s="3"/>
      <c r="Q4" s="3"/>
      <c r="R4" s="26"/>
      <c r="S4" s="208"/>
      <c r="T4" s="208"/>
      <c r="U4" s="208"/>
      <c r="V4" s="208"/>
      <c r="W4" s="208"/>
      <c r="X4" s="208"/>
      <c r="Y4" s="208"/>
      <c r="Z4" s="208"/>
      <c r="AA4" s="208"/>
      <c r="AB4" s="208"/>
      <c r="AC4" s="208"/>
      <c r="AD4" s="208"/>
      <c r="AE4" s="208"/>
      <c r="AF4" s="208"/>
      <c r="AG4" s="208"/>
      <c r="AH4" s="208"/>
      <c r="AI4" s="208"/>
      <c r="AJ4" s="208"/>
      <c r="AK4" s="208"/>
      <c r="AL4" s="208"/>
      <c r="BF4" s="208"/>
      <c r="BG4" s="208"/>
      <c r="BH4" s="208"/>
      <c r="BI4" s="208"/>
      <c r="BJ4" s="208"/>
      <c r="BK4" s="208"/>
      <c r="BL4" s="208"/>
      <c r="BM4" s="208"/>
      <c r="BN4" s="208"/>
      <c r="BO4" s="208"/>
      <c r="BP4" s="208"/>
      <c r="BQ4" s="208"/>
      <c r="BR4" s="208"/>
      <c r="BS4" s="208"/>
      <c r="BT4" s="208"/>
      <c r="BU4" s="208"/>
      <c r="BV4" s="208"/>
      <c r="BW4" s="208"/>
      <c r="BX4" s="208"/>
      <c r="BY4" s="208"/>
      <c r="BZ4" s="208"/>
      <c r="CA4" s="208"/>
      <c r="CB4" s="208"/>
      <c r="CC4" s="89"/>
      <c r="CD4" s="26"/>
      <c r="CE4" s="26"/>
      <c r="CF4" s="26"/>
    </row>
    <row r="5" spans="1:84" ht="4.95" customHeight="1" x14ac:dyDescent="0.3">
      <c r="J5" s="3"/>
      <c r="K5" s="3"/>
      <c r="L5" s="3"/>
      <c r="M5" s="3"/>
      <c r="N5" s="3"/>
      <c r="O5" s="3"/>
      <c r="P5" s="3"/>
      <c r="Q5" s="3"/>
      <c r="R5" s="27"/>
      <c r="S5" s="27"/>
      <c r="T5" s="27"/>
      <c r="U5" s="27"/>
      <c r="V5" s="27"/>
      <c r="W5" s="27"/>
      <c r="X5" s="27"/>
      <c r="Y5" s="27"/>
      <c r="Z5" s="27"/>
      <c r="AA5" s="27"/>
      <c r="AB5" s="27"/>
      <c r="AC5" s="27"/>
      <c r="AD5" s="27"/>
      <c r="AE5" s="27"/>
      <c r="AF5" s="27"/>
      <c r="AG5" s="27"/>
      <c r="AH5" s="27"/>
      <c r="AI5" s="27"/>
      <c r="AJ5" s="27"/>
      <c r="AK5" s="27"/>
    </row>
    <row r="6" spans="1:84" ht="15" customHeight="1" x14ac:dyDescent="0.3">
      <c r="A6" s="28"/>
      <c r="B6" s="29" t="s">
        <v>120</v>
      </c>
      <c r="C6" s="29"/>
      <c r="D6" s="29"/>
      <c r="E6" s="29"/>
      <c r="F6" s="29"/>
      <c r="G6" s="29"/>
      <c r="H6" s="29"/>
      <c r="I6" s="29"/>
      <c r="J6" s="30"/>
      <c r="K6" s="30"/>
      <c r="L6" s="30"/>
      <c r="M6" s="30"/>
      <c r="N6" s="30"/>
      <c r="O6" s="30"/>
      <c r="P6" s="30"/>
      <c r="Q6" s="30"/>
      <c r="R6" s="30"/>
      <c r="S6" s="30"/>
      <c r="T6" s="30"/>
      <c r="U6" s="30"/>
      <c r="V6" s="30"/>
      <c r="W6" s="30"/>
      <c r="X6" s="30"/>
      <c r="Y6" s="30"/>
      <c r="Z6" s="30"/>
      <c r="AA6" s="30"/>
      <c r="AB6" s="30"/>
      <c r="AC6" s="30"/>
      <c r="AD6" s="30"/>
      <c r="AE6" s="30"/>
      <c r="AF6" s="30"/>
      <c r="AG6" s="30"/>
      <c r="AH6" s="30"/>
      <c r="AI6" s="30"/>
      <c r="AJ6" s="30"/>
      <c r="AK6" s="30"/>
      <c r="AL6" s="31"/>
      <c r="AU6" s="209" t="s">
        <v>73</v>
      </c>
      <c r="AV6" s="209"/>
      <c r="AW6" s="209"/>
      <c r="AX6" s="209"/>
      <c r="AY6" s="209"/>
      <c r="AZ6" s="209"/>
      <c r="BA6" s="209"/>
      <c r="BB6" s="209"/>
      <c r="BC6" s="209"/>
      <c r="BD6" s="209"/>
      <c r="BE6" s="209"/>
      <c r="BF6" s="209"/>
      <c r="BG6" s="209"/>
      <c r="BH6" s="209"/>
      <c r="BI6" s="83"/>
      <c r="BJ6" s="83"/>
      <c r="BK6" s="83"/>
      <c r="BL6" s="83"/>
      <c r="BM6" s="83"/>
      <c r="BN6" s="83"/>
      <c r="BO6" s="83"/>
      <c r="BP6" s="83"/>
      <c r="BQ6" s="83"/>
      <c r="BR6" s="83"/>
      <c r="BS6" s="83"/>
      <c r="BT6" s="83"/>
      <c r="BU6" s="83"/>
      <c r="BV6" s="83"/>
      <c r="BW6" s="83"/>
      <c r="BX6" s="83"/>
      <c r="BY6" s="83"/>
      <c r="BZ6" s="83"/>
      <c r="CA6" s="83"/>
      <c r="CB6" s="83"/>
      <c r="CC6" s="83"/>
    </row>
    <row r="7" spans="1:84" ht="15" customHeight="1" x14ac:dyDescent="0.3">
      <c r="A7" s="32"/>
      <c r="B7" s="12" t="s">
        <v>64</v>
      </c>
      <c r="C7" s="12"/>
      <c r="D7" s="12"/>
      <c r="E7" s="73"/>
      <c r="F7" s="73"/>
      <c r="G7" s="73"/>
      <c r="H7" s="236"/>
      <c r="I7" s="236"/>
      <c r="J7" s="236"/>
      <c r="K7" s="236"/>
      <c r="L7" s="236"/>
      <c r="M7" s="236"/>
      <c r="N7" s="236"/>
      <c r="O7" s="236"/>
      <c r="P7" s="236"/>
      <c r="Q7" s="236"/>
      <c r="R7" s="236"/>
      <c r="S7" s="236"/>
      <c r="T7" s="236"/>
      <c r="U7" s="236"/>
      <c r="V7" s="236"/>
      <c r="W7" s="236"/>
      <c r="X7" s="73"/>
      <c r="Y7" s="73"/>
      <c r="Z7" s="73"/>
      <c r="AA7" s="12"/>
      <c r="AB7" s="12"/>
      <c r="AC7" s="12"/>
      <c r="AD7" s="12"/>
      <c r="AE7" s="33" t="s">
        <v>20</v>
      </c>
      <c r="AF7" s="73"/>
      <c r="AG7" s="73"/>
      <c r="AH7" s="73"/>
      <c r="AI7" s="73"/>
      <c r="AJ7" s="73"/>
      <c r="AK7" s="73"/>
      <c r="AL7" s="34"/>
      <c r="AU7" s="209"/>
      <c r="AV7" s="209"/>
      <c r="AW7" s="209"/>
      <c r="AX7" s="209"/>
      <c r="AY7" s="209"/>
      <c r="AZ7" s="209"/>
      <c r="BA7" s="209"/>
      <c r="BB7" s="209"/>
      <c r="BC7" s="209"/>
      <c r="BD7" s="209"/>
      <c r="BE7" s="209"/>
      <c r="BF7" s="209"/>
      <c r="BG7" s="209"/>
      <c r="BH7" s="209"/>
      <c r="BI7" s="83"/>
      <c r="BJ7" s="83"/>
      <c r="BK7" s="83"/>
      <c r="BL7" s="83"/>
      <c r="BM7" s="83"/>
      <c r="BN7" s="83"/>
      <c r="BO7" s="83"/>
      <c r="BP7" s="83"/>
      <c r="BQ7" s="83"/>
      <c r="BR7" s="83"/>
      <c r="BS7" s="83"/>
      <c r="BT7" s="83"/>
      <c r="BU7" s="83"/>
      <c r="BV7" s="83"/>
      <c r="BW7" s="83"/>
      <c r="BX7" s="83"/>
      <c r="BY7" s="83"/>
      <c r="BZ7" s="83"/>
      <c r="CA7" s="83"/>
      <c r="CB7" s="83"/>
      <c r="CC7" s="83"/>
    </row>
    <row r="8" spans="1:84" ht="4.95" customHeight="1" x14ac:dyDescent="0.3">
      <c r="A8" s="32"/>
      <c r="B8" s="12"/>
      <c r="C8" s="12"/>
      <c r="D8" s="12"/>
      <c r="E8" s="12"/>
      <c r="F8" s="12"/>
      <c r="G8" s="12"/>
      <c r="H8" s="12"/>
      <c r="I8" s="73"/>
      <c r="J8" s="12"/>
      <c r="K8" s="12"/>
      <c r="L8" s="12"/>
      <c r="M8" s="12"/>
      <c r="N8" s="12"/>
      <c r="O8" s="12"/>
      <c r="P8" s="12"/>
      <c r="Q8" s="12"/>
      <c r="R8" s="12"/>
      <c r="S8" s="12"/>
      <c r="T8" s="12"/>
      <c r="U8" s="12"/>
      <c r="V8" s="12"/>
      <c r="W8" s="12"/>
      <c r="X8" s="12"/>
      <c r="Y8" s="12"/>
      <c r="Z8" s="12"/>
      <c r="AA8" s="33"/>
      <c r="AB8" s="33"/>
      <c r="AC8" s="33"/>
      <c r="AD8" s="12"/>
      <c r="AE8" s="12"/>
      <c r="AF8" s="12"/>
      <c r="AG8" s="12"/>
      <c r="AH8" s="12"/>
      <c r="AI8" s="12"/>
      <c r="AJ8" s="12"/>
      <c r="AK8" s="12"/>
      <c r="AL8" s="34"/>
    </row>
    <row r="9" spans="1:84" ht="15" customHeight="1" x14ac:dyDescent="0.3">
      <c r="A9" s="32"/>
      <c r="B9" s="12" t="s">
        <v>21</v>
      </c>
      <c r="C9" s="12"/>
      <c r="D9" s="12"/>
      <c r="E9" s="12"/>
      <c r="F9" s="12"/>
      <c r="G9" s="12"/>
      <c r="H9" s="12"/>
      <c r="I9" s="35"/>
      <c r="J9" s="12" t="s">
        <v>128</v>
      </c>
      <c r="K9" s="12"/>
      <c r="L9" s="12"/>
      <c r="M9" s="12"/>
      <c r="N9" s="12"/>
      <c r="O9" s="12"/>
      <c r="P9" s="35"/>
      <c r="Q9" s="12" t="s">
        <v>129</v>
      </c>
      <c r="R9" s="12"/>
      <c r="S9" s="12"/>
      <c r="T9" s="12"/>
      <c r="U9" s="12"/>
      <c r="V9" s="12"/>
      <c r="W9" s="12"/>
      <c r="X9" s="12"/>
      <c r="Y9" s="12"/>
      <c r="Z9" s="35"/>
      <c r="AA9" s="12" t="s">
        <v>130</v>
      </c>
      <c r="AB9" s="12"/>
      <c r="AC9" s="12"/>
      <c r="AD9" s="12"/>
      <c r="AE9" s="12"/>
      <c r="AF9" s="12"/>
      <c r="AG9" s="35"/>
      <c r="AH9" s="12" t="s">
        <v>131</v>
      </c>
      <c r="AI9" s="12"/>
      <c r="AJ9" s="12"/>
      <c r="AK9" s="12"/>
      <c r="AL9" s="34"/>
      <c r="AU9" s="25">
        <v>1</v>
      </c>
      <c r="AV9" s="97" t="s">
        <v>98</v>
      </c>
      <c r="BA9" s="37"/>
      <c r="BB9" s="37"/>
      <c r="BC9"/>
      <c r="BD9"/>
      <c r="BE9"/>
      <c r="BF9"/>
      <c r="BG9"/>
      <c r="BH9"/>
      <c r="BI9"/>
      <c r="BJ9"/>
      <c r="BK9"/>
      <c r="BL9"/>
      <c r="BM9"/>
      <c r="BN9"/>
      <c r="BO9"/>
      <c r="BP9"/>
      <c r="BQ9"/>
      <c r="BR9"/>
      <c r="BS9"/>
      <c r="BT9"/>
      <c r="BU9"/>
      <c r="BV9"/>
      <c r="BW9"/>
      <c r="BX9"/>
      <c r="BY9" s="37"/>
      <c r="BZ9" s="37"/>
      <c r="CA9" s="37"/>
      <c r="CB9" s="37"/>
      <c r="CC9" s="37"/>
    </row>
    <row r="10" spans="1:84" ht="4.95" customHeight="1" x14ac:dyDescent="0.3">
      <c r="A10" s="32"/>
      <c r="B10" s="12"/>
      <c r="C10" s="12"/>
      <c r="D10" s="12"/>
      <c r="E10" s="12"/>
      <c r="F10" s="12"/>
      <c r="G10" s="12"/>
      <c r="H10" s="12"/>
      <c r="I10" s="12"/>
      <c r="J10" s="12"/>
      <c r="K10" s="12"/>
      <c r="L10" s="12"/>
      <c r="M10" s="12"/>
      <c r="N10" s="12"/>
      <c r="O10" s="12"/>
      <c r="P10" s="12"/>
      <c r="Q10" s="12"/>
      <c r="R10" s="12"/>
      <c r="S10" s="12"/>
      <c r="T10" s="12"/>
      <c r="U10" s="12"/>
      <c r="V10" s="12"/>
      <c r="W10" s="12"/>
      <c r="X10" s="12"/>
      <c r="Y10" s="12"/>
      <c r="Z10" s="12"/>
      <c r="AA10" s="12"/>
      <c r="AB10" s="12"/>
      <c r="AC10" s="12"/>
      <c r="AD10" s="12"/>
      <c r="AE10" s="12"/>
      <c r="AF10" s="12"/>
      <c r="AG10" s="12"/>
      <c r="AH10" s="12"/>
      <c r="AI10" s="12"/>
      <c r="AJ10" s="12"/>
      <c r="AK10" s="12"/>
      <c r="AL10" s="34"/>
      <c r="AV10" s="97"/>
      <c r="BA10" s="37"/>
      <c r="BB10" s="37"/>
      <c r="BC10"/>
      <c r="BD10"/>
      <c r="BE10"/>
      <c r="BF10"/>
      <c r="BG10"/>
      <c r="BH10"/>
      <c r="BI10"/>
      <c r="BJ10"/>
      <c r="BK10"/>
      <c r="BL10"/>
      <c r="BM10"/>
      <c r="BN10"/>
      <c r="BO10"/>
      <c r="BP10"/>
      <c r="BQ10"/>
      <c r="BR10"/>
      <c r="BS10"/>
      <c r="BT10"/>
      <c r="BU10"/>
      <c r="BV10"/>
      <c r="BW10"/>
      <c r="BX10"/>
      <c r="BY10" s="37"/>
      <c r="BZ10" s="37"/>
      <c r="CA10" s="37"/>
      <c r="CB10" s="37"/>
      <c r="CC10" s="37"/>
    </row>
    <row r="11" spans="1:84" ht="15" customHeight="1" x14ac:dyDescent="0.3">
      <c r="A11" s="32"/>
      <c r="B11" s="14" t="s">
        <v>22</v>
      </c>
      <c r="C11" s="33"/>
      <c r="D11" s="33"/>
      <c r="E11" s="14"/>
      <c r="F11" s="80"/>
      <c r="G11" s="80"/>
      <c r="H11" s="236"/>
      <c r="I11" s="236"/>
      <c r="J11" s="236"/>
      <c r="K11" s="236"/>
      <c r="L11" s="236"/>
      <c r="M11" s="236"/>
      <c r="N11" s="236"/>
      <c r="O11" s="236"/>
      <c r="P11" s="236"/>
      <c r="Q11" s="236"/>
      <c r="R11" s="236"/>
      <c r="S11" s="236"/>
      <c r="T11" s="236"/>
      <c r="U11" s="236"/>
      <c r="V11" s="236"/>
      <c r="W11" s="236"/>
      <c r="X11" s="236"/>
      <c r="Y11" s="236"/>
      <c r="Z11" s="236"/>
      <c r="AA11" s="236"/>
      <c r="AB11" s="236"/>
      <c r="AC11" s="236"/>
      <c r="AD11" s="236"/>
      <c r="AE11" s="236"/>
      <c r="AF11" s="236"/>
      <c r="AG11" s="236"/>
      <c r="AH11" s="236"/>
      <c r="AI11" s="236"/>
      <c r="AJ11" s="75"/>
      <c r="AK11" s="75"/>
      <c r="AL11" s="34"/>
      <c r="AV11" s="4" t="s">
        <v>100</v>
      </c>
      <c r="AW11" s="97" t="s">
        <v>260</v>
      </c>
      <c r="AX11" s="97"/>
      <c r="AY11" s="97"/>
      <c r="AZ11" s="97"/>
      <c r="BA11"/>
      <c r="BB11"/>
      <c r="BC11"/>
      <c r="BD11"/>
      <c r="BE11"/>
      <c r="BF11"/>
      <c r="BG11"/>
      <c r="BH11"/>
      <c r="BI11"/>
      <c r="BJ11"/>
      <c r="BK11"/>
      <c r="BL11"/>
      <c r="BM11"/>
      <c r="BN11"/>
      <c r="BO11"/>
      <c r="BP11"/>
      <c r="BQ11"/>
      <c r="BR11"/>
      <c r="BS11"/>
      <c r="BT11"/>
      <c r="BU11"/>
      <c r="BV11"/>
      <c r="BW11"/>
      <c r="BX11"/>
      <c r="BY11" s="37"/>
      <c r="BZ11" s="37"/>
      <c r="CA11" s="37"/>
      <c r="CB11" s="37"/>
      <c r="CC11" s="37"/>
    </row>
    <row r="12" spans="1:84" ht="4.95" customHeight="1" x14ac:dyDescent="0.3">
      <c r="A12" s="38"/>
      <c r="B12" s="73"/>
      <c r="C12" s="73"/>
      <c r="D12" s="73"/>
      <c r="E12" s="73"/>
      <c r="F12" s="73"/>
      <c r="G12" s="73"/>
      <c r="H12" s="73"/>
      <c r="I12" s="73"/>
      <c r="J12" s="73"/>
      <c r="K12" s="73"/>
      <c r="L12" s="73"/>
      <c r="M12" s="73"/>
      <c r="N12" s="73"/>
      <c r="O12" s="73"/>
      <c r="P12" s="73"/>
      <c r="Q12" s="73"/>
      <c r="R12" s="73"/>
      <c r="S12" s="73"/>
      <c r="T12" s="73"/>
      <c r="U12" s="73"/>
      <c r="V12" s="73"/>
      <c r="W12" s="73"/>
      <c r="X12" s="73"/>
      <c r="Y12" s="73"/>
      <c r="Z12" s="73"/>
      <c r="AA12" s="73"/>
      <c r="AB12" s="73"/>
      <c r="AC12" s="73"/>
      <c r="AD12" s="73"/>
      <c r="AE12" s="73"/>
      <c r="AF12" s="73"/>
      <c r="AG12" s="73"/>
      <c r="AH12" s="73"/>
      <c r="AI12" s="73"/>
      <c r="AJ12" s="73"/>
      <c r="AK12" s="73"/>
      <c r="AL12" s="39"/>
      <c r="AV12" s="4"/>
      <c r="AW12" s="97"/>
      <c r="AX12" s="97"/>
      <c r="AY12" s="97"/>
      <c r="AZ12" s="97"/>
      <c r="BA12"/>
      <c r="BB12"/>
      <c r="BC12" s="37"/>
      <c r="BD12" s="37"/>
      <c r="BE12" s="37"/>
      <c r="BF12" s="37"/>
      <c r="BG12" s="37"/>
      <c r="BH12" s="37"/>
      <c r="BI12" s="37"/>
      <c r="BJ12" s="37"/>
      <c r="BK12" s="37"/>
      <c r="BL12" s="37"/>
      <c r="BM12" s="37"/>
      <c r="BN12" s="37"/>
      <c r="BO12" s="37"/>
      <c r="BP12" s="37"/>
      <c r="BQ12" s="37"/>
      <c r="BR12" s="37"/>
      <c r="BS12" s="37"/>
      <c r="BT12" s="37"/>
      <c r="BU12" s="37"/>
      <c r="BV12" s="37"/>
      <c r="BW12" s="37"/>
      <c r="BX12" s="37"/>
      <c r="BY12" s="37"/>
      <c r="BZ12" s="37"/>
      <c r="CA12" s="37"/>
      <c r="CB12" s="37"/>
      <c r="CC12" s="37"/>
    </row>
    <row r="13" spans="1:84" ht="4.95" customHeight="1" x14ac:dyDescent="0.3">
      <c r="AV13" s="4"/>
      <c r="AW13" s="97"/>
      <c r="AX13" s="97"/>
      <c r="AY13" s="97"/>
      <c r="AZ13" s="97"/>
      <c r="BA13"/>
      <c r="BB13"/>
      <c r="BC13" s="37"/>
      <c r="BD13" s="37"/>
      <c r="BE13" s="37"/>
      <c r="BF13" s="37"/>
      <c r="BG13" s="37"/>
      <c r="BH13" s="37"/>
      <c r="BI13" s="37"/>
      <c r="BJ13" s="37"/>
      <c r="BK13" s="37"/>
      <c r="BL13" s="37"/>
      <c r="BM13" s="37"/>
      <c r="BN13" s="37"/>
      <c r="BO13" s="37"/>
      <c r="BP13" s="37"/>
      <c r="BQ13" s="37"/>
      <c r="BR13" s="37"/>
      <c r="BS13" s="37"/>
      <c r="BT13" s="37"/>
      <c r="BU13" s="37"/>
      <c r="BV13" s="37"/>
      <c r="BW13" s="37"/>
      <c r="BX13" s="37"/>
      <c r="BY13" s="37"/>
      <c r="BZ13" s="37"/>
      <c r="CA13" s="37"/>
      <c r="CB13" s="37"/>
      <c r="CC13" s="37"/>
    </row>
    <row r="14" spans="1:84" ht="15" customHeight="1" x14ac:dyDescent="0.3">
      <c r="A14" s="1" t="s">
        <v>0</v>
      </c>
      <c r="C14" s="1"/>
      <c r="D14" s="1"/>
      <c r="E14" s="1"/>
      <c r="F14" s="1"/>
      <c r="G14" s="1"/>
      <c r="H14" s="1"/>
      <c r="I14" s="1"/>
      <c r="AE14" s="2" t="str">
        <f>IF(Tables!C25=0,"",Tables!C25&amp;": ")</f>
        <v xml:space="preserve">ENG No.: </v>
      </c>
      <c r="AF14" s="193"/>
      <c r="AG14" s="193"/>
      <c r="AH14" s="193"/>
      <c r="AI14" s="193"/>
      <c r="AJ14" s="193"/>
      <c r="AK14" s="193"/>
      <c r="AM14" s="125">
        <f>LEN(AE14)</f>
        <v>9</v>
      </c>
      <c r="AV14" s="4" t="s">
        <v>101</v>
      </c>
      <c r="AW14" s="97" t="s">
        <v>99</v>
      </c>
      <c r="BA14" s="37"/>
      <c r="BB14" s="37"/>
      <c r="BY14" s="37"/>
      <c r="BZ14" s="37"/>
      <c r="CA14" s="37"/>
      <c r="CB14" s="37"/>
      <c r="CC14" s="37"/>
    </row>
    <row r="15" spans="1:84" ht="15" customHeight="1" x14ac:dyDescent="0.3">
      <c r="C15" s="2"/>
      <c r="D15" s="2" t="s">
        <v>1</v>
      </c>
      <c r="E15" s="167">
        <f>'Form 2C.1 - Design'!$E$13</f>
        <v>0</v>
      </c>
      <c r="F15" s="167"/>
      <c r="G15" s="167"/>
      <c r="H15" s="167"/>
      <c r="I15" s="167"/>
      <c r="J15" s="167"/>
      <c r="K15" s="167"/>
      <c r="L15" s="167"/>
      <c r="M15" s="167"/>
      <c r="N15" s="167"/>
      <c r="O15" s="167"/>
      <c r="P15" s="167"/>
      <c r="Q15" s="167"/>
      <c r="R15" s="167"/>
      <c r="S15" s="167"/>
      <c r="T15" s="167"/>
      <c r="U15" s="167"/>
      <c r="V15" s="167"/>
      <c r="W15" s="167"/>
      <c r="X15" s="167"/>
      <c r="Y15" s="167"/>
      <c r="Z15" s="167"/>
      <c r="AE15" s="2" t="s">
        <v>20</v>
      </c>
      <c r="AF15" s="237"/>
      <c r="AG15" s="237"/>
      <c r="AH15" s="237"/>
      <c r="AI15" s="237"/>
      <c r="AJ15" s="237"/>
      <c r="AK15" s="237"/>
      <c r="AU15" s="25">
        <v>2</v>
      </c>
      <c r="AV15" s="97" t="s">
        <v>108</v>
      </c>
      <c r="BA15" s="37"/>
      <c r="BB15" s="37"/>
      <c r="BC15" s="84"/>
      <c r="BD15" s="84"/>
      <c r="BE15" s="84"/>
      <c r="BF15" s="84"/>
      <c r="BG15" s="84"/>
      <c r="BH15" s="84"/>
      <c r="BI15" s="84"/>
      <c r="BJ15" s="84"/>
      <c r="BK15" s="84"/>
      <c r="BL15" s="84"/>
      <c r="BM15" s="84"/>
      <c r="BN15" s="84"/>
      <c r="BO15" s="84"/>
      <c r="BP15" s="84"/>
      <c r="BQ15" s="84"/>
      <c r="BR15" s="84"/>
      <c r="BS15" s="84"/>
      <c r="BT15" s="84"/>
      <c r="BU15" s="84"/>
      <c r="BV15" s="84"/>
      <c r="BW15" s="84"/>
      <c r="BX15" s="84"/>
      <c r="BY15" s="84"/>
      <c r="BZ15" s="84"/>
      <c r="CA15" s="84"/>
      <c r="CB15" s="84"/>
      <c r="CC15" s="84"/>
    </row>
    <row r="16" spans="1:84" ht="15" customHeight="1" x14ac:dyDescent="0.3">
      <c r="C16" s="2"/>
      <c r="D16" s="2" t="s">
        <v>19</v>
      </c>
      <c r="E16" s="230">
        <f>'Form 2C.1 - Design'!$E$14</f>
        <v>0</v>
      </c>
      <c r="F16" s="230"/>
      <c r="G16" s="230"/>
      <c r="H16" s="230"/>
      <c r="I16" s="230"/>
      <c r="J16" s="230"/>
      <c r="K16" s="230"/>
      <c r="L16" s="230"/>
      <c r="M16" s="230"/>
      <c r="N16" s="230"/>
      <c r="O16" s="230"/>
      <c r="P16" s="230"/>
      <c r="Q16" s="230"/>
      <c r="R16" s="230"/>
      <c r="S16" s="230"/>
      <c r="T16" s="230"/>
      <c r="U16" s="230"/>
      <c r="V16" s="230"/>
      <c r="W16" s="230"/>
      <c r="X16" s="230"/>
      <c r="Y16" s="230"/>
      <c r="Z16" s="230"/>
      <c r="AE16" s="2" t="s">
        <v>34</v>
      </c>
      <c r="AF16" s="169">
        <f>'Form 2C.1 - Design'!AE14</f>
        <v>0</v>
      </c>
      <c r="AG16" s="169"/>
      <c r="AH16" s="169"/>
      <c r="AI16" s="169"/>
      <c r="AJ16" s="169"/>
      <c r="AK16" s="169"/>
      <c r="AV16" s="4" t="s">
        <v>100</v>
      </c>
      <c r="AW16" s="108" t="s">
        <v>305</v>
      </c>
      <c r="BC16" s="84"/>
      <c r="BD16" s="84"/>
      <c r="BE16" s="84"/>
      <c r="BF16" s="84"/>
      <c r="BG16" s="84"/>
      <c r="BH16" s="84"/>
      <c r="BI16" s="84"/>
      <c r="BJ16" s="84"/>
      <c r="BK16" s="84"/>
      <c r="BL16" s="84"/>
      <c r="BM16" s="84"/>
      <c r="BN16" s="84"/>
      <c r="BO16" s="84"/>
      <c r="BP16" s="84"/>
      <c r="BQ16" s="84"/>
      <c r="BR16" s="84"/>
      <c r="BS16" s="84"/>
      <c r="BT16" s="84"/>
      <c r="BU16" s="84"/>
      <c r="BV16" s="84"/>
      <c r="BW16" s="84"/>
      <c r="BX16" s="84"/>
      <c r="BY16" s="84"/>
      <c r="BZ16" s="84"/>
      <c r="CA16" s="84"/>
      <c r="CB16" s="84"/>
      <c r="CC16" s="84"/>
    </row>
    <row r="17" spans="1:81" ht="4.95" customHeight="1" x14ac:dyDescent="0.3">
      <c r="H17" s="2"/>
      <c r="I17" s="2"/>
      <c r="AX17" s="108"/>
      <c r="AY17" s="108"/>
      <c r="AZ17" s="108"/>
      <c r="BA17" s="84"/>
      <c r="BB17" s="84"/>
      <c r="CA17" s="37"/>
      <c r="CB17" s="37"/>
      <c r="CC17" s="37"/>
    </row>
    <row r="18" spans="1:81" ht="15" customHeight="1" x14ac:dyDescent="0.3">
      <c r="B18" s="40" t="s">
        <v>124</v>
      </c>
      <c r="G18" s="77"/>
      <c r="H18" s="40" t="s">
        <v>121</v>
      </c>
      <c r="N18" s="77"/>
      <c r="O18" s="40" t="s">
        <v>122</v>
      </c>
      <c r="W18" s="4"/>
      <c r="X18" s="4"/>
      <c r="Y18" s="4"/>
      <c r="Z18" s="77"/>
      <c r="AA18" s="40" t="str">
        <f>Tables!C24</f>
        <v xml:space="preserve"> O&amp;M Agreement</v>
      </c>
      <c r="AH18" s="77"/>
      <c r="AI18" s="40" t="s">
        <v>125</v>
      </c>
      <c r="AW18" s="108" t="s">
        <v>306</v>
      </c>
      <c r="AX18" s="108"/>
      <c r="AY18" s="108"/>
      <c r="AZ18" s="108"/>
      <c r="BA18" s="84"/>
      <c r="BB18" s="84"/>
      <c r="BC18"/>
      <c r="BD18"/>
      <c r="BE18"/>
      <c r="BF18"/>
      <c r="BG18"/>
      <c r="BH18"/>
      <c r="BI18"/>
      <c r="BJ18"/>
      <c r="BK18"/>
      <c r="BL18"/>
      <c r="BM18"/>
      <c r="BN18"/>
      <c r="BO18"/>
      <c r="BP18"/>
      <c r="BQ18"/>
      <c r="BR18"/>
      <c r="BS18"/>
      <c r="BT18"/>
      <c r="BU18"/>
      <c r="BV18"/>
      <c r="BW18"/>
      <c r="BX18"/>
      <c r="BY18" s="37"/>
      <c r="BZ18" s="37"/>
      <c r="CA18" s="37"/>
      <c r="CB18" s="37"/>
      <c r="CC18" s="37"/>
    </row>
    <row r="19" spans="1:81" ht="4.95" customHeight="1" x14ac:dyDescent="0.3">
      <c r="CA19" s="37"/>
      <c r="CB19" s="37"/>
      <c r="CC19" s="37"/>
    </row>
    <row r="20" spans="1:81" ht="15" customHeight="1" x14ac:dyDescent="0.3">
      <c r="A20" s="228" t="s">
        <v>209</v>
      </c>
      <c r="B20" s="228"/>
      <c r="C20" s="228"/>
      <c r="D20" s="228"/>
      <c r="E20" s="228"/>
      <c r="F20" s="228"/>
      <c r="G20" s="228"/>
      <c r="H20" s="228"/>
      <c r="I20" s="228"/>
      <c r="J20" s="228"/>
      <c r="K20" s="228"/>
      <c r="L20" s="228"/>
      <c r="M20" s="228"/>
      <c r="N20" s="228"/>
      <c r="O20" s="228"/>
      <c r="P20" s="228"/>
      <c r="Q20" s="228"/>
      <c r="R20" s="228"/>
      <c r="S20" s="228"/>
      <c r="T20" s="228"/>
      <c r="U20" s="228"/>
      <c r="V20" s="228"/>
      <c r="W20" s="228"/>
      <c r="X20" s="228"/>
      <c r="Y20" s="228"/>
      <c r="Z20" s="228"/>
      <c r="AA20" s="228"/>
      <c r="AB20" s="228"/>
      <c r="AC20" s="228"/>
      <c r="AD20" s="228"/>
      <c r="AE20" s="228"/>
      <c r="AF20" s="228"/>
      <c r="AG20" s="228"/>
      <c r="AH20" s="228"/>
      <c r="AI20" s="228"/>
      <c r="AJ20" s="228"/>
      <c r="AK20" s="228"/>
      <c r="AL20" s="228"/>
      <c r="AV20" s="4" t="s">
        <v>101</v>
      </c>
      <c r="AW20" s="97" t="s">
        <v>103</v>
      </c>
      <c r="AX20" s="97"/>
      <c r="AY20" s="97"/>
      <c r="AZ20" s="97"/>
      <c r="BA20"/>
      <c r="BB20"/>
      <c r="BC20" s="84"/>
      <c r="BD20" s="84"/>
      <c r="BE20" s="84"/>
      <c r="BF20" s="84"/>
      <c r="BG20" s="84"/>
      <c r="BH20" s="84"/>
      <c r="BI20" s="84"/>
      <c r="BJ20" s="84"/>
      <c r="BK20" s="84"/>
      <c r="BL20" s="84"/>
      <c r="BM20" s="84"/>
      <c r="BN20" s="84"/>
      <c r="BO20" s="84"/>
      <c r="BP20" s="84"/>
      <c r="BQ20" s="84"/>
      <c r="BR20" s="84"/>
      <c r="BS20" s="84"/>
      <c r="BT20" s="84"/>
      <c r="BU20" s="84"/>
      <c r="BV20" s="84"/>
      <c r="BW20" s="84"/>
      <c r="BX20" s="84"/>
      <c r="BY20" s="84"/>
      <c r="BZ20" s="84"/>
      <c r="CA20" s="84"/>
      <c r="CB20" s="84"/>
      <c r="CC20" s="84"/>
    </row>
    <row r="21" spans="1:81" ht="15" customHeight="1" x14ac:dyDescent="0.3">
      <c r="B21" s="1" t="s">
        <v>59</v>
      </c>
      <c r="C21" s="1"/>
      <c r="D21" s="1"/>
      <c r="E21" s="1"/>
      <c r="F21" s="1"/>
      <c r="G21" s="1"/>
      <c r="I21" s="1"/>
      <c r="J21" s="1"/>
      <c r="K21" s="1"/>
      <c r="L21" s="1"/>
      <c r="M21" s="1"/>
      <c r="N21" s="1"/>
      <c r="O21" s="1"/>
      <c r="P21" s="1"/>
      <c r="Q21" s="1"/>
      <c r="R21" s="1"/>
      <c r="S21" s="81"/>
      <c r="T21" s="42"/>
      <c r="U21" s="1" t="s">
        <v>60</v>
      </c>
      <c r="V21" s="1"/>
      <c r="W21" s="1"/>
      <c r="X21" s="1"/>
      <c r="Y21" s="1"/>
      <c r="Z21" s="1"/>
      <c r="AA21" s="1"/>
      <c r="AB21" s="1"/>
      <c r="AD21" s="1"/>
      <c r="AE21" s="1"/>
      <c r="AF21" s="1"/>
      <c r="AG21" s="1"/>
      <c r="AI21" s="76"/>
      <c r="AJ21" s="76"/>
      <c r="AV21" s="4" t="s">
        <v>111</v>
      </c>
      <c r="AW21" s="108" t="s">
        <v>464</v>
      </c>
      <c r="BC21" s="84"/>
      <c r="BD21" s="84"/>
      <c r="BE21" s="84"/>
      <c r="BF21" s="84"/>
      <c r="BG21" s="84"/>
      <c r="BH21" s="84"/>
      <c r="BI21" s="84"/>
      <c r="BJ21" s="84"/>
      <c r="BK21" s="84"/>
      <c r="BL21" s="84"/>
      <c r="BM21" s="84"/>
      <c r="BN21" s="84"/>
      <c r="BO21" s="84"/>
      <c r="BP21" s="84"/>
      <c r="BQ21" s="84"/>
      <c r="BR21" s="84"/>
      <c r="BS21" s="84"/>
      <c r="BT21" s="84"/>
      <c r="BU21" s="84"/>
      <c r="BV21" s="84"/>
      <c r="BW21" s="84"/>
      <c r="BX21" s="84"/>
      <c r="BY21" s="84"/>
      <c r="BZ21" s="84"/>
      <c r="CA21" s="84"/>
      <c r="CB21" s="84"/>
      <c r="CC21" s="84"/>
    </row>
    <row r="22" spans="1:81" ht="4.95" customHeight="1" x14ac:dyDescent="0.3">
      <c r="S22" s="81"/>
      <c r="AI22" s="13"/>
      <c r="AJ22" s="13"/>
      <c r="AX22" s="108"/>
      <c r="AY22" s="108"/>
      <c r="AZ22" s="108"/>
      <c r="BA22" s="84"/>
      <c r="BB22" s="84"/>
      <c r="CA22" s="37"/>
      <c r="CB22" s="37"/>
      <c r="CC22" s="37"/>
    </row>
    <row r="23" spans="1:81" ht="15" customHeight="1" x14ac:dyDescent="0.3">
      <c r="B23" s="136">
        <f>'Form 2C.1 - Design'!B68</f>
        <v>0</v>
      </c>
      <c r="C23" s="103" t="s">
        <v>221</v>
      </c>
      <c r="M23" s="2" t="s">
        <v>231</v>
      </c>
      <c r="N23" s="232">
        <f>'Form 2C.1 - Design'!J69</f>
        <v>0</v>
      </c>
      <c r="O23" s="223"/>
      <c r="P23" s="223"/>
      <c r="Q23" s="223"/>
      <c r="R23" s="40" t="s">
        <v>230</v>
      </c>
      <c r="S23" s="81"/>
      <c r="U23" s="77"/>
      <c r="V23" s="103" t="s">
        <v>221</v>
      </c>
      <c r="AF23" s="2" t="s">
        <v>231</v>
      </c>
      <c r="AG23" s="189"/>
      <c r="AH23" s="189"/>
      <c r="AI23" s="189"/>
      <c r="AJ23" s="189"/>
      <c r="AK23" s="40" t="s">
        <v>230</v>
      </c>
      <c r="AM23" s="125">
        <f>IF(ISBLANK(U23),1,2)</f>
        <v>1</v>
      </c>
      <c r="AN23" s="125">
        <f>IF(AND(ISBLANK(U23),ISBLANK(U35)),1,2)</f>
        <v>1</v>
      </c>
      <c r="AO23" s="24"/>
      <c r="AW23" s="108" t="s">
        <v>465</v>
      </c>
      <c r="AX23" s="108"/>
      <c r="AY23" s="108"/>
      <c r="AZ23" s="108"/>
      <c r="BA23" s="84"/>
      <c r="BB23" s="84"/>
      <c r="BC23" s="84"/>
      <c r="BD23" s="84"/>
      <c r="BE23" s="84"/>
      <c r="BF23" s="84"/>
      <c r="BG23" s="84"/>
      <c r="BH23" s="84"/>
      <c r="BI23" s="84"/>
      <c r="BJ23" s="84"/>
      <c r="BK23" s="84"/>
      <c r="BL23" s="84"/>
      <c r="BM23" s="84"/>
      <c r="BN23" s="84"/>
      <c r="BO23" s="84"/>
      <c r="BP23" s="84"/>
      <c r="BQ23" s="84"/>
      <c r="BR23" s="84"/>
      <c r="BS23" s="84"/>
      <c r="BT23" s="84"/>
      <c r="BU23" s="84"/>
      <c r="BV23" s="84"/>
      <c r="BW23" s="84"/>
      <c r="BX23" s="84"/>
      <c r="BY23" s="84"/>
      <c r="BZ23" s="84"/>
      <c r="CA23" s="84"/>
      <c r="CB23" s="84"/>
      <c r="CC23" s="84"/>
    </row>
    <row r="24" spans="1:81" ht="15" customHeight="1" x14ac:dyDescent="0.3">
      <c r="F24" s="2" t="s">
        <v>175</v>
      </c>
      <c r="G24" s="222">
        <f>'Form 2C.1 - Design'!J68</f>
        <v>0</v>
      </c>
      <c r="H24" s="222"/>
      <c r="I24" s="222"/>
      <c r="J24" s="222"/>
      <c r="M24" s="2" t="s">
        <v>176</v>
      </c>
      <c r="N24" s="238">
        <f>'Form 2C.1 - Design'!S68</f>
        <v>0</v>
      </c>
      <c r="O24" s="238"/>
      <c r="P24" s="238"/>
      <c r="R24" s="1"/>
      <c r="S24" s="81"/>
      <c r="Y24" s="2" t="s">
        <v>175</v>
      </c>
      <c r="Z24" s="190"/>
      <c r="AA24" s="190"/>
      <c r="AB24" s="190"/>
      <c r="AC24" s="190"/>
      <c r="AF24" s="2" t="s">
        <v>176</v>
      </c>
      <c r="AG24" s="190"/>
      <c r="AH24" s="190"/>
      <c r="AI24" s="190"/>
      <c r="AK24" s="1"/>
      <c r="AV24" s="4" t="s">
        <v>112</v>
      </c>
      <c r="AW24" s="108" t="s">
        <v>307</v>
      </c>
      <c r="AX24" s="108"/>
      <c r="BC24" s="84"/>
      <c r="BD24" s="84"/>
      <c r="BE24" s="84"/>
      <c r="BF24" s="84"/>
      <c r="BG24" s="84"/>
      <c r="BH24" s="84"/>
      <c r="BI24" s="84"/>
      <c r="BJ24" s="84"/>
      <c r="BK24" s="84"/>
      <c r="BL24" s="84"/>
      <c r="BM24" s="84"/>
      <c r="BN24" s="84"/>
      <c r="BO24" s="84"/>
      <c r="BP24" s="84"/>
      <c r="BQ24" s="84"/>
      <c r="BR24" s="84"/>
      <c r="BS24" s="84"/>
      <c r="BT24" s="84"/>
      <c r="BU24" s="84"/>
      <c r="BV24" s="84"/>
      <c r="BW24" s="84"/>
      <c r="BX24" s="84"/>
      <c r="BY24" s="84"/>
      <c r="BZ24" s="84"/>
      <c r="CA24" s="84"/>
      <c r="CB24" s="84"/>
      <c r="CC24" s="84"/>
    </row>
    <row r="25" spans="1:81" ht="15" customHeight="1" x14ac:dyDescent="0.3">
      <c r="F25" s="2" t="s">
        <v>177</v>
      </c>
      <c r="G25" s="206">
        <f>'Form 2C.1 - Design'!Z68</f>
        <v>0</v>
      </c>
      <c r="H25" s="206"/>
      <c r="I25" s="206"/>
      <c r="J25" s="40" t="s">
        <v>44</v>
      </c>
      <c r="M25" s="2" t="s">
        <v>223</v>
      </c>
      <c r="N25" s="226">
        <f>'Form 2C.1 - Design'!AG68</f>
        <v>0</v>
      </c>
      <c r="O25" s="231"/>
      <c r="P25" s="231"/>
      <c r="Q25" s="40" t="s">
        <v>44</v>
      </c>
      <c r="R25" s="1"/>
      <c r="S25" s="81"/>
      <c r="Y25" s="2" t="s">
        <v>177</v>
      </c>
      <c r="Z25" s="183"/>
      <c r="AA25" s="183"/>
      <c r="AB25" s="183"/>
      <c r="AC25" s="40" t="s">
        <v>44</v>
      </c>
      <c r="AF25" s="2" t="s">
        <v>223</v>
      </c>
      <c r="AG25" s="188"/>
      <c r="AH25" s="188"/>
      <c r="AI25" s="188"/>
      <c r="AJ25" s="40" t="s">
        <v>44</v>
      </c>
      <c r="AK25" s="1"/>
      <c r="AW25" s="108" t="s">
        <v>308</v>
      </c>
      <c r="AX25" s="97"/>
      <c r="AY25" s="108"/>
      <c r="AZ25" s="108"/>
      <c r="BA25" s="84"/>
      <c r="BB25" s="84"/>
      <c r="BC25"/>
      <c r="BD25"/>
      <c r="BE25"/>
      <c r="BF25"/>
      <c r="BG25"/>
      <c r="BH25"/>
      <c r="BI25"/>
      <c r="BJ25"/>
      <c r="BK25"/>
      <c r="BL25"/>
      <c r="BM25"/>
      <c r="BN25"/>
      <c r="BO25"/>
      <c r="BP25"/>
      <c r="BQ25"/>
      <c r="BR25"/>
      <c r="BS25"/>
      <c r="BT25"/>
      <c r="BU25"/>
      <c r="BV25"/>
      <c r="BW25"/>
      <c r="BX25"/>
      <c r="BY25" s="37"/>
      <c r="BZ25" s="37"/>
      <c r="CA25" s="37"/>
      <c r="CB25" s="37"/>
      <c r="CC25" s="37"/>
    </row>
    <row r="26" spans="1:81" ht="15" customHeight="1" x14ac:dyDescent="0.3">
      <c r="F26" s="2" t="s">
        <v>174</v>
      </c>
      <c r="G26" s="226">
        <f>'Form 2C.1 - Design'!S69</f>
        <v>0</v>
      </c>
      <c r="H26" s="231"/>
      <c r="I26" s="231"/>
      <c r="J26" s="40" t="s">
        <v>43</v>
      </c>
      <c r="R26" s="1"/>
      <c r="S26" s="81"/>
      <c r="Y26" s="2" t="s">
        <v>174</v>
      </c>
      <c r="Z26" s="188"/>
      <c r="AA26" s="188"/>
      <c r="AB26" s="188"/>
      <c r="AC26" s="40" t="s">
        <v>43</v>
      </c>
      <c r="AK26" s="1"/>
      <c r="AM26" s="125">
        <f>IF(ISBLANK(Z26),1,2)</f>
        <v>1</v>
      </c>
      <c r="AU26" s="25">
        <v>3</v>
      </c>
      <c r="AV26" s="97" t="s">
        <v>102</v>
      </c>
      <c r="AY26" s="108"/>
      <c r="AZ26" s="108"/>
      <c r="BA26" s="84"/>
      <c r="BB26" s="84"/>
      <c r="BY26" s="37"/>
      <c r="BZ26" s="37"/>
      <c r="CA26" s="37"/>
      <c r="CB26" s="37"/>
      <c r="CC26" s="37"/>
    </row>
    <row r="27" spans="1:81" ht="15" customHeight="1" x14ac:dyDescent="0.3">
      <c r="F27" s="2" t="s">
        <v>173</v>
      </c>
      <c r="G27" s="226">
        <f>'Form 2C.1 - Design'!Z69</f>
        <v>0</v>
      </c>
      <c r="H27" s="231"/>
      <c r="I27" s="231"/>
      <c r="J27" s="40" t="s">
        <v>44</v>
      </c>
      <c r="M27" s="2" t="s">
        <v>222</v>
      </c>
      <c r="N27" s="219">
        <f>'Form 2C.1 - Design'!AG69</f>
        <v>0</v>
      </c>
      <c r="O27" s="223"/>
      <c r="P27" s="223"/>
      <c r="Q27" s="40" t="s">
        <v>44</v>
      </c>
      <c r="R27" s="1"/>
      <c r="S27" s="81"/>
      <c r="Y27" s="2" t="s">
        <v>173</v>
      </c>
      <c r="Z27" s="188"/>
      <c r="AA27" s="188"/>
      <c r="AB27" s="188"/>
      <c r="AC27" s="40" t="s">
        <v>44</v>
      </c>
      <c r="AF27" s="2" t="s">
        <v>222</v>
      </c>
      <c r="AG27" s="185"/>
      <c r="AH27" s="185"/>
      <c r="AI27" s="185"/>
      <c r="AJ27" s="40" t="s">
        <v>44</v>
      </c>
      <c r="AK27" s="1"/>
      <c r="AM27" s="125">
        <f>IF(AND(ISBLANK(Z27),ISBLANK(AG27)),1,2)</f>
        <v>1</v>
      </c>
      <c r="AV27" s="4" t="s">
        <v>100</v>
      </c>
      <c r="AW27" s="108" t="s">
        <v>309</v>
      </c>
      <c r="AY27" s="97"/>
      <c r="AZ27" s="97"/>
      <c r="BA27"/>
      <c r="BB27"/>
      <c r="BC27" s="84"/>
      <c r="BD27" s="84"/>
      <c r="BE27" s="84"/>
      <c r="BF27" s="84"/>
      <c r="BG27" s="84"/>
      <c r="BH27" s="84"/>
      <c r="BI27" s="84"/>
      <c r="BJ27" s="84"/>
      <c r="BK27" s="84"/>
      <c r="BL27" s="84"/>
      <c r="BM27" s="84"/>
      <c r="BN27" s="84"/>
      <c r="BO27" s="84"/>
      <c r="BP27" s="84"/>
      <c r="BQ27" s="84"/>
      <c r="BR27" s="84"/>
      <c r="BS27" s="84"/>
      <c r="BT27" s="84"/>
      <c r="BU27" s="84"/>
      <c r="BV27" s="84"/>
      <c r="BW27" s="84"/>
      <c r="BX27" s="84"/>
      <c r="BY27" s="84"/>
      <c r="BZ27" s="84"/>
      <c r="CA27" s="84"/>
      <c r="CB27" s="84"/>
      <c r="CC27" s="84"/>
    </row>
    <row r="28" spans="1:81" ht="4.95" customHeight="1" x14ac:dyDescent="0.3">
      <c r="S28" s="81"/>
      <c r="AI28" s="13"/>
      <c r="AJ28" s="13"/>
      <c r="BC28" s="84"/>
      <c r="BD28" s="84"/>
      <c r="BE28" s="84"/>
      <c r="BF28" s="84"/>
      <c r="BG28" s="84"/>
      <c r="BH28" s="84"/>
      <c r="BI28" s="84"/>
      <c r="BJ28" s="84"/>
      <c r="BK28" s="84"/>
      <c r="BL28" s="84"/>
      <c r="BM28" s="84"/>
      <c r="BN28" s="84"/>
      <c r="BO28" s="84"/>
      <c r="BP28" s="84"/>
      <c r="BQ28" s="84"/>
      <c r="BR28" s="84"/>
      <c r="BS28" s="84"/>
      <c r="BT28" s="84"/>
      <c r="BU28" s="84"/>
      <c r="BV28" s="84"/>
      <c r="BW28" s="84"/>
      <c r="BX28" s="84"/>
      <c r="BY28" s="84"/>
      <c r="BZ28" s="84"/>
      <c r="CA28" s="84"/>
      <c r="CB28" s="84"/>
      <c r="CC28" s="84"/>
    </row>
    <row r="29" spans="1:81" ht="15" customHeight="1" x14ac:dyDescent="0.3">
      <c r="B29" s="104" t="s">
        <v>349</v>
      </c>
      <c r="J29" s="136">
        <f>'Form 2C.1 - Design'!J71</f>
        <v>0</v>
      </c>
      <c r="K29" s="40" t="s">
        <v>335</v>
      </c>
      <c r="O29" s="2" t="s">
        <v>454</v>
      </c>
      <c r="P29" s="223">
        <f>'Form 2C.1 - Design'!Q72</f>
        <v>0</v>
      </c>
      <c r="Q29" s="223"/>
      <c r="R29" s="40" t="s">
        <v>244</v>
      </c>
      <c r="S29" s="81"/>
      <c r="U29" s="104" t="s">
        <v>349</v>
      </c>
      <c r="AC29" s="77"/>
      <c r="AD29" s="40" t="s">
        <v>335</v>
      </c>
      <c r="AH29" s="2" t="s">
        <v>454</v>
      </c>
      <c r="AI29" s="201"/>
      <c r="AJ29" s="201"/>
      <c r="AK29" s="40" t="s">
        <v>244</v>
      </c>
      <c r="AM29" s="125">
        <f>IF(ISBLANK(AC29),1,2)</f>
        <v>1</v>
      </c>
      <c r="AN29" s="125">
        <f>IF(ISBLANK(AI29),1,2)</f>
        <v>1</v>
      </c>
      <c r="AO29" s="24"/>
      <c r="AW29" s="108" t="s">
        <v>310</v>
      </c>
      <c r="AX29" s="108"/>
      <c r="AY29" s="108"/>
      <c r="AZ29" s="108"/>
      <c r="BA29" s="84"/>
      <c r="BB29" s="84"/>
      <c r="BC29" s="84"/>
      <c r="BD29" s="84"/>
      <c r="BE29" s="84"/>
      <c r="BF29" s="84"/>
      <c r="BG29" s="84"/>
      <c r="BH29" s="84"/>
      <c r="BI29" s="84"/>
      <c r="BJ29" s="84"/>
      <c r="BK29" s="84"/>
      <c r="BL29" s="84"/>
      <c r="BM29" s="84"/>
      <c r="BN29" s="84"/>
      <c r="BO29" s="84"/>
      <c r="BP29" s="84"/>
      <c r="BQ29" s="84"/>
      <c r="BR29" s="84"/>
      <c r="BS29" s="84"/>
      <c r="BT29" s="84"/>
      <c r="BU29" s="84"/>
      <c r="BV29" s="84"/>
      <c r="BW29" s="84"/>
      <c r="BX29" s="84"/>
      <c r="BY29" s="84"/>
      <c r="BZ29" s="84"/>
      <c r="CA29" s="84"/>
      <c r="CB29" s="84"/>
      <c r="CC29" s="84"/>
    </row>
    <row r="30" spans="1:81" ht="15" customHeight="1" x14ac:dyDescent="0.3">
      <c r="E30" s="2" t="s">
        <v>175</v>
      </c>
      <c r="F30" s="222">
        <f>'Form 2C.1 - Design'!Q71</f>
        <v>0</v>
      </c>
      <c r="G30" s="222"/>
      <c r="H30" s="222"/>
      <c r="I30" s="222"/>
      <c r="O30" s="2" t="s">
        <v>174</v>
      </c>
      <c r="P30" s="224">
        <f>'Form 2C.1 - Design'!Z71</f>
        <v>0</v>
      </c>
      <c r="Q30" s="224"/>
      <c r="R30" s="40" t="s">
        <v>43</v>
      </c>
      <c r="S30" s="81"/>
      <c r="X30" s="2" t="s">
        <v>175</v>
      </c>
      <c r="Y30" s="190"/>
      <c r="Z30" s="190"/>
      <c r="AA30" s="190"/>
      <c r="AB30" s="190"/>
      <c r="AH30" s="2" t="s">
        <v>174</v>
      </c>
      <c r="AI30" s="185"/>
      <c r="AJ30" s="185"/>
      <c r="AK30" s="40" t="s">
        <v>43</v>
      </c>
      <c r="AV30" s="4" t="s">
        <v>101</v>
      </c>
      <c r="AW30" s="97" t="s">
        <v>107</v>
      </c>
      <c r="AX30" s="108"/>
      <c r="AY30" s="108"/>
      <c r="AZ30" s="108"/>
      <c r="BA30" s="84"/>
      <c r="BB30" s="84"/>
      <c r="BC30"/>
      <c r="BD30"/>
      <c r="BE30"/>
      <c r="BF30"/>
      <c r="BG30"/>
      <c r="BH30"/>
      <c r="BI30"/>
      <c r="BJ30"/>
      <c r="BK30"/>
      <c r="BL30"/>
      <c r="BM30"/>
      <c r="BN30"/>
      <c r="BO30"/>
      <c r="BP30"/>
      <c r="BQ30"/>
      <c r="BR30"/>
      <c r="BS30"/>
      <c r="BT30"/>
      <c r="BU30"/>
      <c r="BV30"/>
      <c r="BW30"/>
      <c r="BX30"/>
      <c r="BZ30" s="37"/>
      <c r="CA30" s="37"/>
      <c r="CB30" s="37"/>
      <c r="CC30" s="37"/>
    </row>
    <row r="31" spans="1:81" ht="4.95" customHeight="1" x14ac:dyDescent="0.3">
      <c r="S31" s="81"/>
      <c r="AW31" s="108"/>
      <c r="AX31" s="108"/>
      <c r="AY31" s="108"/>
      <c r="AZ31" s="108"/>
      <c r="BA31" s="84"/>
      <c r="BB31" s="84"/>
      <c r="BC31"/>
      <c r="BD31"/>
      <c r="BE31"/>
      <c r="BF31"/>
      <c r="BG31"/>
      <c r="BH31"/>
      <c r="BI31"/>
      <c r="BJ31"/>
      <c r="BK31"/>
      <c r="BL31"/>
      <c r="BM31"/>
      <c r="BN31"/>
      <c r="BO31"/>
      <c r="BP31"/>
      <c r="BQ31"/>
      <c r="BR31"/>
      <c r="BS31"/>
      <c r="BT31"/>
      <c r="BU31"/>
      <c r="BV31"/>
      <c r="BW31"/>
      <c r="BX31"/>
      <c r="BZ31" s="37"/>
      <c r="CA31" s="37"/>
      <c r="CB31" s="37"/>
      <c r="CC31" s="37"/>
    </row>
    <row r="32" spans="1:81" ht="15" customHeight="1" x14ac:dyDescent="0.3">
      <c r="B32" s="104" t="s">
        <v>246</v>
      </c>
      <c r="J32" s="136">
        <f>'Form 2C.1 - Design'!J73</f>
        <v>0</v>
      </c>
      <c r="K32" s="40" t="s">
        <v>335</v>
      </c>
      <c r="O32" s="2" t="s">
        <v>174</v>
      </c>
      <c r="P32" s="224">
        <f>'Form 2C.1 - Design'!Z73</f>
        <v>0</v>
      </c>
      <c r="Q32" s="223"/>
      <c r="R32" s="40" t="s">
        <v>43</v>
      </c>
      <c r="S32" s="81"/>
      <c r="U32" s="104" t="s">
        <v>246</v>
      </c>
      <c r="AC32" s="77"/>
      <c r="AD32" s="40" t="s">
        <v>335</v>
      </c>
      <c r="AH32" s="2" t="s">
        <v>174</v>
      </c>
      <c r="AI32" s="185"/>
      <c r="AJ32" s="185"/>
      <c r="AK32" s="40" t="s">
        <v>43</v>
      </c>
      <c r="AM32" s="125">
        <f>IF(ISBLANK(AC32),1,2)</f>
        <v>1</v>
      </c>
      <c r="AW32" s="122" t="s">
        <v>113</v>
      </c>
      <c r="AX32" s="97" t="s">
        <v>290</v>
      </c>
      <c r="BC32" s="41"/>
      <c r="BD32" s="41"/>
      <c r="BE32" s="41"/>
      <c r="BF32" s="41"/>
      <c r="BG32" s="41"/>
      <c r="BH32" s="41"/>
      <c r="BI32" s="41"/>
      <c r="BJ32" s="41"/>
      <c r="BK32" s="41"/>
      <c r="BL32" s="41"/>
      <c r="BM32" s="41"/>
      <c r="BN32" s="41"/>
      <c r="BO32" s="41"/>
      <c r="BP32" s="41"/>
      <c r="BQ32" s="41"/>
      <c r="BR32" s="41"/>
      <c r="BS32" s="41"/>
      <c r="BT32" s="41"/>
      <c r="BU32" s="41"/>
      <c r="BV32" s="41"/>
      <c r="BW32" s="41"/>
      <c r="BX32" s="41"/>
      <c r="BZ32" s="37"/>
      <c r="CA32" s="37"/>
      <c r="CB32" s="37"/>
      <c r="CC32" s="37"/>
    </row>
    <row r="33" spans="2:81" ht="15" customHeight="1" x14ac:dyDescent="0.3">
      <c r="E33" s="2" t="s">
        <v>175</v>
      </c>
      <c r="F33" s="222">
        <f>'Form 2C.1 - Design'!Q73</f>
        <v>0</v>
      </c>
      <c r="G33" s="222"/>
      <c r="H33" s="222"/>
      <c r="I33" s="222"/>
      <c r="N33" s="2" t="s">
        <v>259</v>
      </c>
      <c r="O33" s="224">
        <f>'Form 2C.1 - Design'!AG73</f>
        <v>0</v>
      </c>
      <c r="P33" s="223"/>
      <c r="Q33" s="223"/>
      <c r="R33" s="40" t="s">
        <v>44</v>
      </c>
      <c r="S33" s="81"/>
      <c r="Y33" s="2" t="s">
        <v>175</v>
      </c>
      <c r="Z33" s="190"/>
      <c r="AA33" s="190"/>
      <c r="AB33" s="190"/>
      <c r="AC33" s="190"/>
      <c r="AG33" s="2" t="s">
        <v>259</v>
      </c>
      <c r="AH33" s="185"/>
      <c r="AI33" s="185"/>
      <c r="AJ33" s="185"/>
      <c r="AK33" s="40" t="s">
        <v>44</v>
      </c>
      <c r="AV33" s="4"/>
      <c r="AW33" s="122" t="s">
        <v>113</v>
      </c>
      <c r="AX33" s="97" t="s">
        <v>137</v>
      </c>
      <c r="AY33" s="122"/>
      <c r="BC33" s="41"/>
      <c r="BD33" s="41"/>
      <c r="BE33" s="41"/>
      <c r="BF33" s="41"/>
      <c r="BG33" s="41"/>
      <c r="BH33" s="41"/>
      <c r="BI33" s="41"/>
      <c r="BJ33" s="41"/>
      <c r="BK33" s="41"/>
      <c r="BL33" s="41"/>
      <c r="BM33" s="41"/>
      <c r="BN33" s="41"/>
      <c r="BO33" s="41"/>
      <c r="BP33" s="41"/>
      <c r="BQ33" s="41"/>
      <c r="BR33" s="41"/>
      <c r="BS33" s="41"/>
      <c r="BT33" s="41"/>
      <c r="BU33" s="41"/>
      <c r="BV33" s="41"/>
      <c r="BW33" s="41"/>
      <c r="BX33" s="41"/>
      <c r="BZ33" s="37"/>
      <c r="CA33" s="37"/>
      <c r="CB33" s="37"/>
      <c r="CC33" s="37"/>
    </row>
    <row r="34" spans="2:81" ht="4.95" customHeight="1" x14ac:dyDescent="0.3">
      <c r="S34" s="81"/>
      <c r="AI34" s="13"/>
      <c r="AJ34" s="13"/>
      <c r="AZ34" s="97"/>
      <c r="BA34"/>
      <c r="BB34"/>
      <c r="BZ34" s="37"/>
      <c r="CA34" s="37"/>
      <c r="CB34" s="37"/>
      <c r="CC34" s="37"/>
    </row>
    <row r="35" spans="2:81" ht="15" customHeight="1" x14ac:dyDescent="0.3">
      <c r="B35" s="136">
        <f>'Form 2C.1 - Design'!B75</f>
        <v>0</v>
      </c>
      <c r="C35" s="103" t="s">
        <v>224</v>
      </c>
      <c r="K35" s="136">
        <f>'Form 2C.1 - Design'!K75</f>
        <v>0</v>
      </c>
      <c r="L35" s="40" t="s">
        <v>226</v>
      </c>
      <c r="O35" s="136">
        <f>'Form 2C.1 - Design'!O75</f>
        <v>0</v>
      </c>
      <c r="P35" s="40" t="s">
        <v>227</v>
      </c>
      <c r="S35" s="81"/>
      <c r="U35" s="77"/>
      <c r="V35" s="103" t="s">
        <v>224</v>
      </c>
      <c r="AD35" s="77"/>
      <c r="AE35" s="40" t="s">
        <v>226</v>
      </c>
      <c r="AH35" s="77"/>
      <c r="AI35" s="40" t="s">
        <v>227</v>
      </c>
      <c r="AM35" s="125">
        <f>IF(ISBLANK(U35),1,2)</f>
        <v>1</v>
      </c>
      <c r="AW35" s="122" t="s">
        <v>113</v>
      </c>
      <c r="AX35" s="40" t="s">
        <v>183</v>
      </c>
      <c r="AY35" s="122"/>
      <c r="AZ35" s="122"/>
      <c r="BA35" s="41"/>
      <c r="BB35" s="41"/>
      <c r="BC35" s="41"/>
      <c r="BD35" s="41"/>
      <c r="BE35" s="41"/>
      <c r="BF35" s="41"/>
      <c r="BG35" s="41"/>
      <c r="BH35" s="41"/>
      <c r="BI35" s="41"/>
      <c r="BJ35" s="41"/>
      <c r="BK35" s="41"/>
      <c r="BL35" s="41"/>
      <c r="BM35" s="41"/>
      <c r="BN35" s="41"/>
      <c r="BO35" s="41"/>
      <c r="BP35" s="41"/>
      <c r="BQ35" s="41"/>
      <c r="BR35" s="41"/>
      <c r="BS35" s="41"/>
      <c r="BT35" s="41"/>
      <c r="BU35" s="41"/>
      <c r="BV35" s="41"/>
      <c r="BW35" s="41"/>
      <c r="BX35" s="41"/>
      <c r="BZ35" s="37"/>
      <c r="CA35" s="37"/>
      <c r="CB35" s="37"/>
      <c r="CC35" s="37"/>
    </row>
    <row r="36" spans="2:81" ht="4.95" customHeight="1" x14ac:dyDescent="0.3">
      <c r="S36" s="81"/>
      <c r="BZ36" s="37"/>
      <c r="CA36" s="37"/>
      <c r="CB36" s="37"/>
      <c r="CC36" s="37"/>
    </row>
    <row r="37" spans="2:81" ht="15" customHeight="1" x14ac:dyDescent="0.3">
      <c r="C37" s="136">
        <f>'Form 2C.1 - Design'!T75</f>
        <v>0</v>
      </c>
      <c r="D37" s="40" t="s">
        <v>347</v>
      </c>
      <c r="G37" s="136">
        <f>'Form 2C.1 - Design'!Y75</f>
        <v>0</v>
      </c>
      <c r="H37" s="40" t="s">
        <v>348</v>
      </c>
      <c r="M37" s="2" t="s">
        <v>229</v>
      </c>
      <c r="N37" s="222">
        <f>'Form 2C.1 - Design'!K79</f>
        <v>0</v>
      </c>
      <c r="O37" s="222"/>
      <c r="P37" s="222"/>
      <c r="Q37" s="222"/>
      <c r="R37" s="222"/>
      <c r="S37" s="81"/>
      <c r="V37" s="77"/>
      <c r="W37" s="40" t="s">
        <v>347</v>
      </c>
      <c r="Z37" s="77"/>
      <c r="AA37" s="40" t="s">
        <v>348</v>
      </c>
      <c r="AF37" s="2" t="s">
        <v>229</v>
      </c>
      <c r="AG37" s="190"/>
      <c r="AH37" s="190"/>
      <c r="AI37" s="190"/>
      <c r="AJ37" s="190"/>
      <c r="AK37" s="190"/>
      <c r="AM37" s="125">
        <f>IF(AND(ISBLANK(AD35),ISBLANK(AH35),ISBLANK(V37),ISBLANK(Z37),ISBLANK(V39)),1,2)</f>
        <v>1</v>
      </c>
      <c r="AW37" s="122" t="s">
        <v>113</v>
      </c>
      <c r="AX37" s="40" t="str">
        <f>Tables!C24</f>
        <v xml:space="preserve"> O&amp;M Agreement</v>
      </c>
      <c r="AZ37" s="122"/>
      <c r="BA37" s="41"/>
      <c r="BB37" s="41"/>
      <c r="BC37" s="41"/>
      <c r="BD37" s="41"/>
      <c r="BE37" s="41"/>
      <c r="BF37" s="41"/>
      <c r="BG37" s="41"/>
      <c r="BH37" s="41"/>
      <c r="BI37" s="41"/>
      <c r="BJ37" s="41"/>
      <c r="BK37" s="41"/>
      <c r="BL37" s="41"/>
      <c r="BM37" s="41"/>
      <c r="BN37" s="41"/>
      <c r="BO37" s="41"/>
      <c r="BP37" s="41"/>
      <c r="BQ37" s="41"/>
      <c r="BR37" s="41"/>
      <c r="BS37" s="41"/>
      <c r="BT37" s="41"/>
      <c r="BU37" s="41"/>
      <c r="BV37" s="41"/>
      <c r="BW37" s="41"/>
      <c r="BX37" s="41"/>
      <c r="BZ37" s="37"/>
      <c r="CA37" s="37"/>
      <c r="CB37" s="37"/>
      <c r="CC37" s="37"/>
    </row>
    <row r="38" spans="2:81" ht="4.95" customHeight="1" x14ac:dyDescent="0.3">
      <c r="S38" s="81"/>
      <c r="BZ38" s="37"/>
      <c r="CA38" s="37"/>
      <c r="CB38" s="37"/>
      <c r="CC38" s="37"/>
    </row>
    <row r="39" spans="2:81" ht="15" customHeight="1" x14ac:dyDescent="0.3">
      <c r="C39" s="136">
        <f>'Form 2C.1 - Design'!Y77</f>
        <v>0</v>
      </c>
      <c r="D39" s="40" t="s">
        <v>228</v>
      </c>
      <c r="G39" s="222">
        <f>'Form 2C.1 - Design'!AC77</f>
        <v>0</v>
      </c>
      <c r="H39" s="222"/>
      <c r="I39" s="222"/>
      <c r="J39" s="222"/>
      <c r="K39" s="222"/>
      <c r="L39" s="222"/>
      <c r="M39" s="222"/>
      <c r="N39" s="222"/>
      <c r="O39" s="222"/>
      <c r="P39" s="222"/>
      <c r="Q39" s="222"/>
      <c r="R39" s="222"/>
      <c r="S39" s="81"/>
      <c r="V39" s="77"/>
      <c r="W39" s="40" t="s">
        <v>228</v>
      </c>
      <c r="X39" s="2"/>
      <c r="Z39" s="190"/>
      <c r="AA39" s="190"/>
      <c r="AB39" s="190"/>
      <c r="AC39" s="190"/>
      <c r="AD39" s="190"/>
      <c r="AE39" s="190"/>
      <c r="AF39" s="190"/>
      <c r="AG39" s="190"/>
      <c r="AH39" s="190"/>
      <c r="AI39" s="190"/>
      <c r="AJ39" s="190"/>
      <c r="AK39" s="190"/>
      <c r="AM39" s="125">
        <f>IF(ISBLANK(V39),1,2)</f>
        <v>1</v>
      </c>
      <c r="AU39" s="25">
        <v>4</v>
      </c>
      <c r="AV39" s="97" t="s">
        <v>97</v>
      </c>
      <c r="BZ39" s="37"/>
      <c r="CA39" s="37"/>
      <c r="CB39" s="37"/>
      <c r="CC39" s="37"/>
    </row>
    <row r="40" spans="2:81" ht="4.95" customHeight="1" x14ac:dyDescent="0.3">
      <c r="S40" s="81"/>
      <c r="BZ40" s="37"/>
      <c r="CA40" s="37"/>
      <c r="CB40" s="37"/>
      <c r="CC40" s="37"/>
    </row>
    <row r="41" spans="2:81" ht="15" customHeight="1" x14ac:dyDescent="0.3">
      <c r="E41" s="2" t="s">
        <v>232</v>
      </c>
      <c r="F41" s="136">
        <f>'Form 2C.1 - Design'!H81</f>
        <v>0</v>
      </c>
      <c r="G41" s="40" t="s">
        <v>126</v>
      </c>
      <c r="H41" s="2"/>
      <c r="I41" s="136">
        <f>'Form 2C.1 - Design'!K81</f>
        <v>0</v>
      </c>
      <c r="J41" s="40" t="s">
        <v>127</v>
      </c>
      <c r="M41" s="2" t="s">
        <v>229</v>
      </c>
      <c r="N41" s="222">
        <f>'Form 2C.1 - Design'!P81</f>
        <v>0</v>
      </c>
      <c r="O41" s="222"/>
      <c r="P41" s="222"/>
      <c r="Q41" s="222"/>
      <c r="R41" s="222"/>
      <c r="S41" s="81"/>
      <c r="X41" s="2" t="s">
        <v>232</v>
      </c>
      <c r="Y41" s="77"/>
      <c r="Z41" s="40" t="s">
        <v>126</v>
      </c>
      <c r="AA41" s="2"/>
      <c r="AB41" s="77"/>
      <c r="AC41" s="40" t="s">
        <v>127</v>
      </c>
      <c r="AF41" s="2" t="s">
        <v>229</v>
      </c>
      <c r="AG41" s="190"/>
      <c r="AH41" s="190"/>
      <c r="AI41" s="190"/>
      <c r="AJ41" s="190"/>
      <c r="AK41" s="190"/>
      <c r="AM41" s="125">
        <f>IF(AND(ISBLANK(Y41),ISBLANK(AB41)),1,2)</f>
        <v>1</v>
      </c>
      <c r="AN41" s="125">
        <f>IF(ISBLANK(Y41),1,2)</f>
        <v>1</v>
      </c>
      <c r="AO41" s="24"/>
      <c r="AV41" s="4" t="s">
        <v>100</v>
      </c>
      <c r="AW41" s="40" t="s">
        <v>467</v>
      </c>
      <c r="AY41" s="122"/>
      <c r="AZ41" s="122"/>
      <c r="BA41" s="41"/>
      <c r="BB41" s="41"/>
      <c r="BZ41" s="37"/>
      <c r="CA41" s="37"/>
      <c r="CB41" s="37"/>
      <c r="CC41" s="37"/>
    </row>
    <row r="42" spans="2:81" ht="4.95" customHeight="1" x14ac:dyDescent="0.3">
      <c r="E42" s="2"/>
      <c r="F42" s="2"/>
      <c r="G42" s="2"/>
      <c r="H42" s="2"/>
      <c r="I42" s="2"/>
      <c r="J42" s="2"/>
      <c r="S42" s="81"/>
      <c r="X42" s="2"/>
      <c r="Y42" s="2"/>
      <c r="Z42" s="2"/>
      <c r="AA42" s="2"/>
      <c r="AB42" s="2"/>
      <c r="AC42" s="2"/>
      <c r="BZ42" s="37"/>
      <c r="CA42" s="37"/>
      <c r="CB42" s="37"/>
      <c r="CC42" s="37"/>
    </row>
    <row r="43" spans="2:81" ht="15" customHeight="1" x14ac:dyDescent="0.3">
      <c r="E43" s="2" t="s">
        <v>233</v>
      </c>
      <c r="F43" s="136">
        <f>'Form 2C.1 - Design'!H83</f>
        <v>0</v>
      </c>
      <c r="G43" s="40" t="s">
        <v>126</v>
      </c>
      <c r="I43" s="136">
        <f>'Form 2C.1 - Design'!K83</f>
        <v>0</v>
      </c>
      <c r="J43" s="40" t="s">
        <v>127</v>
      </c>
      <c r="M43" s="2" t="s">
        <v>229</v>
      </c>
      <c r="N43" s="222">
        <f>'Form 2C.1 - Design'!P83</f>
        <v>0</v>
      </c>
      <c r="O43" s="222"/>
      <c r="P43" s="222"/>
      <c r="Q43" s="222"/>
      <c r="R43" s="222"/>
      <c r="S43" s="81"/>
      <c r="X43" s="2" t="s">
        <v>233</v>
      </c>
      <c r="Y43" s="77"/>
      <c r="Z43" s="40" t="s">
        <v>126</v>
      </c>
      <c r="AB43" s="77"/>
      <c r="AC43" s="40" t="s">
        <v>127</v>
      </c>
      <c r="AF43" s="2" t="s">
        <v>229</v>
      </c>
      <c r="AG43" s="190"/>
      <c r="AH43" s="190"/>
      <c r="AI43" s="190"/>
      <c r="AJ43" s="190"/>
      <c r="AK43" s="190"/>
      <c r="AM43" s="125">
        <f>IF(AND(ISBLANK(Y43),ISBLANK(AB43)),1,2)</f>
        <v>1</v>
      </c>
      <c r="AN43" s="125">
        <f>IF(ISBLANK(Y43),1,2)</f>
        <v>1</v>
      </c>
      <c r="AO43" s="24"/>
      <c r="AV43" s="4" t="s">
        <v>101</v>
      </c>
      <c r="AW43" s="40" t="s">
        <v>362</v>
      </c>
      <c r="BC43"/>
      <c r="BD43"/>
      <c r="BE43"/>
      <c r="BF43"/>
      <c r="BG43"/>
      <c r="BH43"/>
      <c r="BI43"/>
      <c r="BJ43"/>
      <c r="BK43"/>
      <c r="BL43"/>
      <c r="BM43"/>
      <c r="BN43"/>
      <c r="BO43"/>
      <c r="BP43"/>
      <c r="BQ43"/>
      <c r="BR43"/>
      <c r="BS43"/>
      <c r="BT43"/>
      <c r="BU43"/>
      <c r="BV43"/>
      <c r="BW43"/>
      <c r="BX43"/>
      <c r="BZ43" s="37"/>
      <c r="CA43" s="37"/>
      <c r="CB43" s="37"/>
      <c r="CC43" s="37"/>
    </row>
    <row r="44" spans="2:81" ht="4.95" customHeight="1" x14ac:dyDescent="0.3">
      <c r="S44" s="81"/>
      <c r="BZ44" s="37"/>
      <c r="CA44" s="37"/>
      <c r="CB44" s="37"/>
      <c r="CC44" s="37"/>
    </row>
    <row r="45" spans="2:81" ht="15" customHeight="1" x14ac:dyDescent="0.3">
      <c r="B45" s="104" t="s">
        <v>249</v>
      </c>
      <c r="J45" s="4" t="s">
        <v>239</v>
      </c>
      <c r="N45" s="40" t="s">
        <v>240</v>
      </c>
      <c r="S45" s="81"/>
      <c r="U45" s="104" t="s">
        <v>249</v>
      </c>
      <c r="AC45" s="4" t="s">
        <v>239</v>
      </c>
      <c r="AG45" s="40" t="s">
        <v>240</v>
      </c>
      <c r="AV45" s="4" t="s">
        <v>111</v>
      </c>
      <c r="AW45" s="97" t="s">
        <v>267</v>
      </c>
      <c r="AZ45" s="97"/>
      <c r="BA45"/>
      <c r="BB45"/>
      <c r="BC45"/>
      <c r="BD45"/>
      <c r="BE45"/>
      <c r="BF45"/>
      <c r="BG45"/>
      <c r="BH45"/>
      <c r="BI45"/>
      <c r="BJ45"/>
      <c r="BK45"/>
      <c r="BL45"/>
      <c r="BM45"/>
      <c r="BN45"/>
      <c r="BO45"/>
      <c r="BP45"/>
      <c r="BQ45"/>
      <c r="BR45"/>
      <c r="BS45"/>
      <c r="BT45"/>
      <c r="BU45"/>
      <c r="BV45"/>
      <c r="BW45"/>
      <c r="BX45"/>
      <c r="BZ45" s="37"/>
      <c r="CA45" s="37"/>
      <c r="CB45" s="37"/>
      <c r="CC45" s="37"/>
    </row>
    <row r="46" spans="2:81" ht="15" customHeight="1" x14ac:dyDescent="0.3">
      <c r="H46" s="2" t="s">
        <v>234</v>
      </c>
      <c r="I46" s="224">
        <f>'Form 2C.1 - Design'!M86</f>
        <v>0</v>
      </c>
      <c r="J46" s="223"/>
      <c r="K46" s="223"/>
      <c r="L46" s="40" t="s">
        <v>43</v>
      </c>
      <c r="N46" s="224">
        <f>'Form 2C.1 - Design'!R86</f>
        <v>0</v>
      </c>
      <c r="O46" s="223"/>
      <c r="P46" s="223"/>
      <c r="Q46" s="40" t="s">
        <v>44</v>
      </c>
      <c r="S46" s="81"/>
      <c r="AA46" s="2" t="s">
        <v>234</v>
      </c>
      <c r="AB46" s="185"/>
      <c r="AC46" s="185"/>
      <c r="AD46" s="185"/>
      <c r="AE46" s="40" t="s">
        <v>43</v>
      </c>
      <c r="AG46" s="185"/>
      <c r="AH46" s="185"/>
      <c r="AI46" s="185"/>
      <c r="AJ46" s="40" t="s">
        <v>44</v>
      </c>
      <c r="AV46" s="4" t="s">
        <v>112</v>
      </c>
      <c r="AW46" s="97" t="s">
        <v>104</v>
      </c>
      <c r="AX46" s="97"/>
      <c r="AY46" s="97"/>
      <c r="BC46"/>
      <c r="BD46"/>
      <c r="BE46"/>
      <c r="BF46"/>
      <c r="BG46"/>
      <c r="BH46"/>
      <c r="BI46"/>
      <c r="BJ46"/>
      <c r="BK46"/>
      <c r="BL46"/>
      <c r="BM46"/>
      <c r="BN46"/>
      <c r="BO46"/>
      <c r="BP46"/>
      <c r="BQ46"/>
      <c r="BR46"/>
      <c r="BS46"/>
      <c r="BT46"/>
      <c r="BU46"/>
      <c r="BV46"/>
      <c r="BW46"/>
      <c r="BX46"/>
      <c r="BZ46" s="37"/>
      <c r="CA46" s="37"/>
      <c r="CB46" s="37"/>
      <c r="CC46" s="37"/>
    </row>
    <row r="47" spans="2:81" ht="15" customHeight="1" x14ac:dyDescent="0.3">
      <c r="H47" s="2" t="s">
        <v>235</v>
      </c>
      <c r="I47" s="224">
        <f>'Form 2C.1 - Design'!M87</f>
        <v>0</v>
      </c>
      <c r="J47" s="223"/>
      <c r="K47" s="223"/>
      <c r="L47" s="40" t="s">
        <v>43</v>
      </c>
      <c r="N47" s="224">
        <f>'Form 2C.1 - Design'!R87</f>
        <v>0</v>
      </c>
      <c r="O47" s="223"/>
      <c r="P47" s="223"/>
      <c r="Q47" s="40" t="s">
        <v>44</v>
      </c>
      <c r="S47" s="81"/>
      <c r="AA47" s="2" t="s">
        <v>235</v>
      </c>
      <c r="AB47" s="188"/>
      <c r="AC47" s="188"/>
      <c r="AD47" s="188"/>
      <c r="AE47" s="40" t="s">
        <v>43</v>
      </c>
      <c r="AG47" s="188"/>
      <c r="AH47" s="188"/>
      <c r="AI47" s="188"/>
      <c r="AJ47" s="40" t="s">
        <v>44</v>
      </c>
      <c r="AV47" s="4" t="s">
        <v>110</v>
      </c>
      <c r="AW47" s="97" t="s">
        <v>105</v>
      </c>
      <c r="AX47" s="97"/>
      <c r="AY47" s="97"/>
      <c r="AZ47" s="97"/>
      <c r="BA47"/>
      <c r="BB47"/>
      <c r="BC47"/>
      <c r="BD47"/>
      <c r="BE47"/>
      <c r="BF47"/>
      <c r="BG47"/>
      <c r="BH47"/>
      <c r="BI47"/>
      <c r="BJ47"/>
      <c r="BK47"/>
      <c r="BL47"/>
      <c r="BM47"/>
      <c r="BN47"/>
      <c r="BO47"/>
      <c r="BP47"/>
      <c r="BQ47"/>
      <c r="BR47"/>
      <c r="BS47"/>
      <c r="BT47"/>
      <c r="BU47"/>
      <c r="BV47"/>
      <c r="BW47"/>
      <c r="BX47"/>
      <c r="BZ47" s="37"/>
      <c r="CA47" s="37"/>
      <c r="CB47" s="37"/>
      <c r="CC47" s="37"/>
    </row>
    <row r="48" spans="2:81" ht="15" customHeight="1" x14ac:dyDescent="0.3">
      <c r="H48" s="2" t="s">
        <v>236</v>
      </c>
      <c r="I48" s="224">
        <f>'Form 2C.1 - Design'!M88</f>
        <v>0</v>
      </c>
      <c r="J48" s="223"/>
      <c r="K48" s="223"/>
      <c r="L48" s="40" t="s">
        <v>43</v>
      </c>
      <c r="N48" s="224">
        <f>'Form 2C.1 - Design'!R88</f>
        <v>0</v>
      </c>
      <c r="O48" s="223"/>
      <c r="P48" s="223"/>
      <c r="Q48" s="40" t="s">
        <v>44</v>
      </c>
      <c r="S48" s="81"/>
      <c r="AA48" s="2" t="s">
        <v>236</v>
      </c>
      <c r="AB48" s="188"/>
      <c r="AC48" s="188"/>
      <c r="AD48" s="188"/>
      <c r="AE48" s="40" t="s">
        <v>43</v>
      </c>
      <c r="AG48" s="188"/>
      <c r="AH48" s="188"/>
      <c r="AI48" s="188"/>
      <c r="AJ48" s="40" t="s">
        <v>44</v>
      </c>
      <c r="AV48" s="4" t="s">
        <v>360</v>
      </c>
      <c r="AW48" s="97" t="s">
        <v>466</v>
      </c>
      <c r="AX48" s="97"/>
      <c r="AY48" s="97"/>
      <c r="AZ48" s="97"/>
      <c r="BA48"/>
      <c r="BB48"/>
      <c r="BC48"/>
      <c r="BD48"/>
      <c r="BE48"/>
      <c r="BF48"/>
      <c r="BG48"/>
      <c r="BH48"/>
      <c r="BI48"/>
      <c r="BJ48"/>
      <c r="BK48"/>
      <c r="BL48"/>
      <c r="BM48"/>
      <c r="BN48"/>
      <c r="BO48"/>
      <c r="BP48"/>
      <c r="BQ48"/>
      <c r="BR48"/>
      <c r="BS48"/>
      <c r="BT48"/>
      <c r="BU48"/>
      <c r="BV48"/>
      <c r="BW48"/>
      <c r="BX48"/>
      <c r="BZ48" s="37"/>
      <c r="CA48" s="37"/>
      <c r="CB48" s="37"/>
      <c r="CC48" s="37"/>
    </row>
    <row r="49" spans="2:81" ht="15" customHeight="1" x14ac:dyDescent="0.3">
      <c r="H49" s="2" t="s">
        <v>237</v>
      </c>
      <c r="I49" s="224">
        <f>'Form 2C.1 - Design'!M89</f>
        <v>0</v>
      </c>
      <c r="J49" s="223"/>
      <c r="K49" s="223"/>
      <c r="L49" s="40" t="s">
        <v>43</v>
      </c>
      <c r="N49" s="224">
        <f>'Form 2C.1 - Design'!R89</f>
        <v>0</v>
      </c>
      <c r="O49" s="223"/>
      <c r="P49" s="223"/>
      <c r="Q49" s="40" t="s">
        <v>44</v>
      </c>
      <c r="S49" s="81"/>
      <c r="AA49" s="2" t="s">
        <v>237</v>
      </c>
      <c r="AB49" s="188"/>
      <c r="AC49" s="188"/>
      <c r="AD49" s="188"/>
      <c r="AE49" s="40" t="s">
        <v>43</v>
      </c>
      <c r="AG49" s="188"/>
      <c r="AH49" s="188"/>
      <c r="AI49" s="188"/>
      <c r="AJ49" s="40" t="s">
        <v>44</v>
      </c>
      <c r="AV49" s="4" t="s">
        <v>361</v>
      </c>
      <c r="AW49" s="97" t="s">
        <v>268</v>
      </c>
      <c r="AX49" s="97"/>
      <c r="AY49" s="97"/>
      <c r="AZ49" s="97"/>
      <c r="BA49"/>
      <c r="BB49"/>
      <c r="BZ49" s="37"/>
      <c r="CA49" s="37"/>
      <c r="CB49" s="37"/>
      <c r="CC49" s="37"/>
    </row>
    <row r="50" spans="2:81" ht="15" customHeight="1" x14ac:dyDescent="0.3">
      <c r="H50" s="2" t="s">
        <v>238</v>
      </c>
      <c r="I50" s="224">
        <f>'Form 2C.1 - Design'!M90</f>
        <v>0</v>
      </c>
      <c r="J50" s="223"/>
      <c r="K50" s="223"/>
      <c r="L50" s="40" t="s">
        <v>43</v>
      </c>
      <c r="N50" s="224">
        <f>'Form 2C.1 - Design'!R90</f>
        <v>0</v>
      </c>
      <c r="O50" s="223"/>
      <c r="P50" s="223"/>
      <c r="Q50" s="40" t="s">
        <v>44</v>
      </c>
      <c r="S50" s="81"/>
      <c r="AA50" s="2" t="s">
        <v>238</v>
      </c>
      <c r="AB50" s="188"/>
      <c r="AC50" s="188"/>
      <c r="AD50" s="188"/>
      <c r="AE50" s="40" t="s">
        <v>43</v>
      </c>
      <c r="AG50" s="188"/>
      <c r="AH50" s="188"/>
      <c r="AI50" s="188"/>
      <c r="AJ50" s="40" t="s">
        <v>44</v>
      </c>
      <c r="AU50" s="25">
        <v>5</v>
      </c>
      <c r="AV50" s="97" t="str">
        <f>"Form 3C – Underground Detention Pond As-built Certification Form shall be approved by the "&amp;Tables!C23&amp;" prior to:"</f>
        <v>Form 3C – Underground Detention Pond As-built Certification Form shall be approved by the City prior to:</v>
      </c>
      <c r="AX50" s="97"/>
      <c r="AY50" s="97"/>
      <c r="AZ50" s="97"/>
      <c r="BA50"/>
      <c r="BB50"/>
      <c r="BC50"/>
      <c r="BD50"/>
      <c r="BE50"/>
      <c r="BF50"/>
      <c r="BG50"/>
      <c r="BH50"/>
      <c r="BI50"/>
      <c r="BJ50"/>
      <c r="BK50"/>
      <c r="BL50"/>
      <c r="BM50"/>
      <c r="BN50"/>
      <c r="BO50"/>
      <c r="BP50"/>
      <c r="BQ50"/>
      <c r="BR50"/>
      <c r="BS50"/>
      <c r="BT50"/>
      <c r="BU50"/>
      <c r="BV50"/>
      <c r="BW50"/>
      <c r="BX50"/>
      <c r="BY50"/>
      <c r="BZ50" s="37"/>
      <c r="CA50" s="37"/>
      <c r="CB50" s="37"/>
      <c r="CC50" s="37"/>
    </row>
    <row r="51" spans="2:81" ht="15" customHeight="1" x14ac:dyDescent="0.3">
      <c r="B51" s="104" t="s">
        <v>248</v>
      </c>
      <c r="I51" s="245" t="s">
        <v>252</v>
      </c>
      <c r="J51" s="245"/>
      <c r="K51" s="245"/>
      <c r="N51" s="245" t="s">
        <v>253</v>
      </c>
      <c r="O51" s="245"/>
      <c r="P51" s="245"/>
      <c r="Q51" s="1"/>
      <c r="S51" s="81"/>
      <c r="U51" s="104" t="s">
        <v>248</v>
      </c>
      <c r="AB51" s="245" t="s">
        <v>252</v>
      </c>
      <c r="AC51" s="245"/>
      <c r="AD51" s="245"/>
      <c r="AG51" s="245" t="s">
        <v>253</v>
      </c>
      <c r="AH51" s="245"/>
      <c r="AI51" s="245"/>
      <c r="AV51" s="4" t="s">
        <v>100</v>
      </c>
      <c r="AW51" s="97" t="s">
        <v>109</v>
      </c>
      <c r="AX51" s="97"/>
      <c r="AY51" s="97"/>
      <c r="AZ51" s="97"/>
      <c r="BA51"/>
      <c r="BB51"/>
      <c r="BY51" s="37"/>
      <c r="BZ51" s="37"/>
      <c r="CA51" s="37"/>
      <c r="CB51" s="37"/>
      <c r="CC51" s="37"/>
    </row>
    <row r="52" spans="2:81" ht="15" customHeight="1" x14ac:dyDescent="0.3">
      <c r="G52" s="2" t="s">
        <v>258</v>
      </c>
      <c r="I52" s="247">
        <f>'Form 2C.1 - Design'!M93</f>
        <v>0</v>
      </c>
      <c r="J52" s="247"/>
      <c r="K52" s="247"/>
      <c r="L52" s="40" t="s">
        <v>244</v>
      </c>
      <c r="N52" s="247">
        <f>'Form 2C.1 - Design'!M94</f>
        <v>0</v>
      </c>
      <c r="O52" s="247"/>
      <c r="P52" s="247"/>
      <c r="Q52" s="40" t="s">
        <v>244</v>
      </c>
      <c r="S52" s="81"/>
      <c r="Z52" s="2" t="s">
        <v>258</v>
      </c>
      <c r="AB52" s="207"/>
      <c r="AC52" s="207"/>
      <c r="AD52" s="207"/>
      <c r="AE52" s="40" t="s">
        <v>244</v>
      </c>
      <c r="AG52" s="207"/>
      <c r="AH52" s="207"/>
      <c r="AI52" s="207"/>
      <c r="AJ52" s="40" t="s">
        <v>244</v>
      </c>
      <c r="AV52" s="4" t="s">
        <v>101</v>
      </c>
      <c r="AW52" s="97" t="s">
        <v>106</v>
      </c>
      <c r="AZ52" s="97"/>
      <c r="BA52"/>
      <c r="BB52"/>
      <c r="BY52"/>
      <c r="BZ52" s="37"/>
      <c r="CA52" s="37"/>
      <c r="CB52" s="37"/>
      <c r="CC52" s="37"/>
    </row>
    <row r="53" spans="2:81" ht="15" customHeight="1" x14ac:dyDescent="0.3">
      <c r="G53" s="2" t="s">
        <v>358</v>
      </c>
      <c r="I53" s="206">
        <f>'Form 2C.1 - Design'!R93</f>
        <v>0</v>
      </c>
      <c r="J53" s="206"/>
      <c r="K53" s="206"/>
      <c r="L53" s="40" t="s">
        <v>44</v>
      </c>
      <c r="N53" s="206">
        <f>'Form 2C.1 - Design'!R94</f>
        <v>0</v>
      </c>
      <c r="O53" s="206"/>
      <c r="P53" s="206"/>
      <c r="Q53" s="40" t="s">
        <v>44</v>
      </c>
      <c r="S53" s="81"/>
      <c r="Z53" s="2" t="s">
        <v>358</v>
      </c>
      <c r="AB53" s="183"/>
      <c r="AC53" s="183"/>
      <c r="AD53" s="183"/>
      <c r="AE53" s="40" t="s">
        <v>44</v>
      </c>
      <c r="AG53" s="183"/>
      <c r="AH53" s="183"/>
      <c r="AI53" s="183"/>
      <c r="AJ53" s="40" t="s">
        <v>44</v>
      </c>
      <c r="BZ53" s="37"/>
      <c r="CA53" s="37"/>
      <c r="CB53" s="37"/>
      <c r="CC53" s="37"/>
    </row>
    <row r="54" spans="2:81" ht="15" customHeight="1" x14ac:dyDescent="0.3">
      <c r="G54" s="2" t="s">
        <v>359</v>
      </c>
      <c r="I54" s="206">
        <f>'Form 2C.1 - Design'!W93</f>
        <v>0</v>
      </c>
      <c r="J54" s="206"/>
      <c r="K54" s="206"/>
      <c r="L54" s="40" t="s">
        <v>230</v>
      </c>
      <c r="N54" s="206">
        <f>'Form 2C.1 - Design'!W94</f>
        <v>0</v>
      </c>
      <c r="O54" s="206"/>
      <c r="P54" s="206"/>
      <c r="Q54" s="40" t="s">
        <v>230</v>
      </c>
      <c r="S54" s="81"/>
      <c r="Z54" s="2" t="s">
        <v>359</v>
      </c>
      <c r="AB54" s="183"/>
      <c r="AC54" s="183"/>
      <c r="AD54" s="183"/>
      <c r="AE54" s="40" t="s">
        <v>230</v>
      </c>
      <c r="AG54" s="183"/>
      <c r="AH54" s="183"/>
      <c r="AI54" s="183"/>
      <c r="AJ54" s="40" t="s">
        <v>230</v>
      </c>
      <c r="BZ54" s="37"/>
      <c r="CA54" s="37"/>
      <c r="CB54" s="37"/>
      <c r="CC54" s="37"/>
    </row>
    <row r="55" spans="2:81" ht="15" customHeight="1" x14ac:dyDescent="0.3">
      <c r="G55" s="2" t="s">
        <v>259</v>
      </c>
      <c r="I55" s="225">
        <f>'Form 2C.1 - Design'!AB93</f>
        <v>0</v>
      </c>
      <c r="J55" s="225"/>
      <c r="K55" s="225"/>
      <c r="L55" s="40" t="s">
        <v>44</v>
      </c>
      <c r="N55" s="225">
        <f>'Form 2C.1 - Design'!AB94</f>
        <v>0</v>
      </c>
      <c r="O55" s="225"/>
      <c r="P55" s="225"/>
      <c r="Q55" s="40" t="s">
        <v>44</v>
      </c>
      <c r="S55" s="81"/>
      <c r="Z55" s="2" t="s">
        <v>259</v>
      </c>
      <c r="AB55" s="188"/>
      <c r="AC55" s="188"/>
      <c r="AD55" s="188"/>
      <c r="AE55" s="40" t="s">
        <v>44</v>
      </c>
      <c r="AG55" s="188"/>
      <c r="AH55" s="188"/>
      <c r="AI55" s="188"/>
      <c r="AJ55" s="40" t="s">
        <v>44</v>
      </c>
      <c r="BZ55" s="37"/>
      <c r="CA55" s="37"/>
      <c r="CB55" s="37"/>
      <c r="CC55" s="37"/>
    </row>
    <row r="56" spans="2:81" ht="15" customHeight="1" x14ac:dyDescent="0.3">
      <c r="K56" s="2" t="s">
        <v>357</v>
      </c>
      <c r="L56" s="232">
        <f>'Form 2C.1 - Design'!W95</f>
        <v>0</v>
      </c>
      <c r="M56" s="232"/>
      <c r="N56" s="206"/>
      <c r="O56" s="40" t="s">
        <v>230</v>
      </c>
      <c r="P56" s="44"/>
      <c r="Q56" s="2"/>
      <c r="R56" s="2"/>
      <c r="S56" s="106"/>
      <c r="Z56" s="2"/>
      <c r="AA56" s="2"/>
      <c r="AB56" s="2"/>
      <c r="AC56" s="2"/>
      <c r="AD56" s="2" t="s">
        <v>357</v>
      </c>
      <c r="AE56" s="189"/>
      <c r="AF56" s="189"/>
      <c r="AG56" s="183"/>
      <c r="AH56" s="40" t="s">
        <v>230</v>
      </c>
      <c r="BZ56" s="37"/>
      <c r="CA56" s="37"/>
      <c r="CB56" s="37"/>
      <c r="CC56" s="37"/>
    </row>
    <row r="57" spans="2:81" ht="15" customHeight="1" x14ac:dyDescent="0.3">
      <c r="K57" s="2" t="s">
        <v>355</v>
      </c>
      <c r="L57" s="206">
        <f>'Form 2C.1 - Design'!W96</f>
        <v>0</v>
      </c>
      <c r="M57" s="206"/>
      <c r="N57" s="206"/>
      <c r="O57" s="40" t="s">
        <v>230</v>
      </c>
      <c r="S57" s="81"/>
      <c r="AD57" s="2" t="s">
        <v>355</v>
      </c>
      <c r="AE57" s="206">
        <f>SUM(AA54,AB54,AG54,AE56)</f>
        <v>0</v>
      </c>
      <c r="AF57" s="206"/>
      <c r="AG57" s="206"/>
      <c r="AH57" s="40" t="s">
        <v>230</v>
      </c>
      <c r="BZ57" s="37"/>
      <c r="CA57" s="37"/>
      <c r="CB57" s="37"/>
      <c r="CC57" s="37"/>
    </row>
    <row r="58" spans="2:81" ht="15" customHeight="1" x14ac:dyDescent="0.3">
      <c r="AK58" s="45"/>
      <c r="BZ58" s="37"/>
      <c r="CA58" s="37"/>
      <c r="CB58" s="37"/>
      <c r="CC58" s="37"/>
    </row>
    <row r="59" spans="2:81" ht="15" customHeight="1" x14ac:dyDescent="0.3">
      <c r="B59" s="203">
        <f>Tables!$C$13</f>
        <v>45566</v>
      </c>
      <c r="C59" s="203"/>
      <c r="D59" s="203"/>
      <c r="E59" s="203"/>
      <c r="F59" s="203"/>
      <c r="G59" s="203"/>
      <c r="H59" s="203"/>
      <c r="R59" s="191" t="s">
        <v>340</v>
      </c>
      <c r="S59" s="191"/>
      <c r="T59" s="191"/>
      <c r="U59" s="191"/>
      <c r="AK59" s="45"/>
      <c r="BZ59" s="37"/>
      <c r="CA59" s="37"/>
      <c r="CB59" s="37"/>
      <c r="CC59" s="37"/>
    </row>
    <row r="60" spans="2:81" ht="15" customHeight="1" x14ac:dyDescent="0.3">
      <c r="C60" s="2" t="s">
        <v>1</v>
      </c>
      <c r="D60" s="167">
        <f>IF(ISBLANK($E$15),"",$E$15)</f>
        <v>0</v>
      </c>
      <c r="E60" s="167"/>
      <c r="F60" s="167"/>
      <c r="G60" s="167"/>
      <c r="H60" s="167"/>
      <c r="I60" s="167"/>
      <c r="J60" s="167"/>
      <c r="K60" s="167"/>
      <c r="L60" s="167"/>
      <c r="M60" s="167"/>
      <c r="N60" s="167"/>
      <c r="O60" s="167"/>
      <c r="P60" s="167"/>
      <c r="Q60" s="167"/>
      <c r="R60" s="167"/>
      <c r="S60" s="167"/>
      <c r="T60" s="167"/>
      <c r="U60" s="167"/>
      <c r="V60" s="167"/>
      <c r="W60" s="167"/>
      <c r="X60" s="167"/>
      <c r="Y60" s="167"/>
      <c r="Z60" s="167"/>
      <c r="AA60" s="51"/>
      <c r="AB60" s="51"/>
      <c r="AC60" s="51"/>
      <c r="AF60" s="2" t="s">
        <v>20</v>
      </c>
      <c r="AG60" s="168">
        <f>AF15</f>
        <v>0</v>
      </c>
      <c r="AH60" s="168"/>
      <c r="AI60" s="168"/>
      <c r="AJ60" s="168"/>
      <c r="AK60" s="168"/>
      <c r="BZ60" s="37"/>
      <c r="CA60" s="37"/>
      <c r="CB60" s="37"/>
      <c r="CC60" s="37"/>
    </row>
    <row r="61" spans="2:81" ht="15" customHeight="1" x14ac:dyDescent="0.3">
      <c r="H61" s="52"/>
      <c r="I61" s="52"/>
      <c r="J61" s="2"/>
      <c r="K61" s="2"/>
      <c r="L61" s="2"/>
      <c r="M61" s="52"/>
      <c r="N61" s="51"/>
      <c r="O61" s="51"/>
      <c r="P61" s="51"/>
      <c r="Q61" s="51"/>
      <c r="R61" s="51"/>
      <c r="S61" s="51"/>
      <c r="T61" s="51"/>
      <c r="U61" s="51"/>
      <c r="V61" s="51"/>
      <c r="W61" s="51"/>
      <c r="X61" s="51"/>
      <c r="Y61" s="51"/>
      <c r="Z61" s="51"/>
      <c r="AA61" s="51"/>
      <c r="AB61" s="51"/>
      <c r="AC61" s="51"/>
      <c r="AF61" s="2" t="s">
        <v>34</v>
      </c>
      <c r="AG61" s="169">
        <f>IF(ISBLANK($AF$16),"",$AF$16)</f>
        <v>0</v>
      </c>
      <c r="AH61" s="169"/>
      <c r="AI61" s="169"/>
      <c r="AJ61" s="169"/>
      <c r="AK61" s="169"/>
      <c r="BY61" s="37"/>
      <c r="BZ61" s="37"/>
      <c r="CA61" s="37"/>
      <c r="CB61" s="37"/>
      <c r="CC61" s="37"/>
    </row>
    <row r="62" spans="2:81" ht="15" customHeight="1" x14ac:dyDescent="0.3">
      <c r="B62" s="191" t="s">
        <v>343</v>
      </c>
      <c r="C62" s="191"/>
      <c r="D62" s="191"/>
      <c r="E62" s="191"/>
      <c r="F62" s="191"/>
      <c r="G62" s="191"/>
      <c r="H62" s="191"/>
      <c r="I62" s="52"/>
      <c r="K62" s="249" t="s">
        <v>443</v>
      </c>
      <c r="L62" s="191"/>
      <c r="M62" s="191"/>
      <c r="N62" s="191"/>
      <c r="O62" s="191"/>
      <c r="P62" s="191"/>
      <c r="Q62" s="191"/>
      <c r="R62" s="191"/>
      <c r="S62" s="51"/>
      <c r="T62" s="81"/>
      <c r="U62" s="51"/>
      <c r="V62" s="191" t="s">
        <v>343</v>
      </c>
      <c r="W62" s="191"/>
      <c r="X62" s="191"/>
      <c r="Y62" s="191"/>
      <c r="Z62" s="191"/>
      <c r="AA62" s="191"/>
      <c r="AB62" s="191"/>
      <c r="AC62" s="52"/>
      <c r="AD62" s="249" t="s">
        <v>443</v>
      </c>
      <c r="AE62" s="191"/>
      <c r="AF62" s="191"/>
      <c r="AG62" s="191"/>
      <c r="AH62" s="191"/>
      <c r="AI62" s="191"/>
      <c r="AJ62" s="191"/>
      <c r="AK62" s="191"/>
      <c r="AM62" s="15" t="s">
        <v>444</v>
      </c>
      <c r="AN62" s="125">
        <f>'Form 2C.1 - Design'!O97</f>
        <v>0</v>
      </c>
      <c r="AO62" s="24"/>
      <c r="BZ62" s="37"/>
      <c r="CA62" s="37"/>
      <c r="CB62" s="37"/>
      <c r="CC62" s="37"/>
    </row>
    <row r="63" spans="2:81" ht="15" customHeight="1" x14ac:dyDescent="0.3">
      <c r="C63" s="40" t="s">
        <v>439</v>
      </c>
      <c r="E63" s="40" t="s">
        <v>440</v>
      </c>
      <c r="H63" s="52"/>
      <c r="I63" s="52"/>
      <c r="K63" s="191" t="s">
        <v>42</v>
      </c>
      <c r="L63" s="191"/>
      <c r="M63" s="191"/>
      <c r="O63" s="51"/>
      <c r="P63" s="51" t="s">
        <v>245</v>
      </c>
      <c r="Q63" s="51"/>
      <c r="R63" s="51"/>
      <c r="S63" s="51"/>
      <c r="T63" s="81"/>
      <c r="U63" s="51"/>
      <c r="W63" s="40" t="s">
        <v>439</v>
      </c>
      <c r="Y63" s="40" t="s">
        <v>440</v>
      </c>
      <c r="AB63" s="52"/>
      <c r="AC63" s="52"/>
      <c r="AD63" s="191" t="s">
        <v>42</v>
      </c>
      <c r="AE63" s="191"/>
      <c r="AF63" s="191"/>
      <c r="AH63" s="51"/>
      <c r="AI63" s="51" t="s">
        <v>245</v>
      </c>
      <c r="AJ63" s="51"/>
      <c r="AK63" s="51"/>
      <c r="BZ63" s="37"/>
      <c r="CA63" s="37"/>
      <c r="CB63" s="37"/>
      <c r="CC63" s="37"/>
    </row>
    <row r="64" spans="2:81" ht="15" customHeight="1" x14ac:dyDescent="0.3">
      <c r="B64" s="246">
        <f>'Form 2C.1 - Design'!K99</f>
        <v>0</v>
      </c>
      <c r="C64" s="246"/>
      <c r="D64" s="246"/>
      <c r="F64" s="224">
        <f>'Form 2C.1 - Design'!O99</f>
        <v>0</v>
      </c>
      <c r="G64" s="224"/>
      <c r="H64" s="13" t="s">
        <v>43</v>
      </c>
      <c r="K64" s="224">
        <f>'Form 2C.1 - Design'!Y99</f>
        <v>0</v>
      </c>
      <c r="L64" s="223"/>
      <c r="M64" s="223"/>
      <c r="N64" s="40" t="s">
        <v>44</v>
      </c>
      <c r="O64" s="51"/>
      <c r="P64" s="224">
        <f>'Form 2C.1 - Design'!T99</f>
        <v>0</v>
      </c>
      <c r="Q64" s="224"/>
      <c r="R64" s="51" t="s">
        <v>43</v>
      </c>
      <c r="S64" s="51"/>
      <c r="T64" s="81"/>
      <c r="U64" s="51"/>
      <c r="V64" s="193"/>
      <c r="W64" s="193"/>
      <c r="X64" s="193"/>
      <c r="Z64" s="185"/>
      <c r="AA64" s="185"/>
      <c r="AB64" s="13" t="s">
        <v>43</v>
      </c>
      <c r="AD64" s="185"/>
      <c r="AE64" s="185"/>
      <c r="AF64" s="185"/>
      <c r="AG64" s="40" t="s">
        <v>44</v>
      </c>
      <c r="AH64" s="51"/>
      <c r="AI64" s="185"/>
      <c r="AJ64" s="185"/>
      <c r="AK64" s="51" t="s">
        <v>43</v>
      </c>
      <c r="AM64" s="125">
        <v>1</v>
      </c>
      <c r="AN64" s="125">
        <f>IF(AM64&lt;=$AN$62,2,1)</f>
        <v>1</v>
      </c>
      <c r="AO64" s="24"/>
      <c r="BZ64" s="37"/>
      <c r="CA64" s="37"/>
      <c r="CB64" s="37"/>
      <c r="CC64" s="37"/>
    </row>
    <row r="65" spans="1:83" ht="15" customHeight="1" x14ac:dyDescent="0.3">
      <c r="B65" s="251">
        <f>'Form 2C.1 - Design'!K103</f>
        <v>0</v>
      </c>
      <c r="C65" s="251"/>
      <c r="D65" s="251"/>
      <c r="F65" s="225">
        <f>'Form 2C.1 - Design'!O103</f>
        <v>0</v>
      </c>
      <c r="G65" s="225"/>
      <c r="H65" s="13" t="s">
        <v>43</v>
      </c>
      <c r="K65" s="225">
        <f>'Form 2C.1 - Design'!Y103</f>
        <v>0</v>
      </c>
      <c r="L65" s="231"/>
      <c r="M65" s="231"/>
      <c r="N65" s="40" t="s">
        <v>44</v>
      </c>
      <c r="O65" s="51"/>
      <c r="P65" s="225">
        <f>'Form 2C.1 - Design'!O103</f>
        <v>0</v>
      </c>
      <c r="Q65" s="225"/>
      <c r="R65" s="51" t="s">
        <v>43</v>
      </c>
      <c r="S65" s="51"/>
      <c r="T65" s="81"/>
      <c r="U65" s="51"/>
      <c r="V65" s="196"/>
      <c r="W65" s="196"/>
      <c r="X65" s="196"/>
      <c r="Z65" s="188"/>
      <c r="AA65" s="188"/>
      <c r="AB65" s="13" t="s">
        <v>43</v>
      </c>
      <c r="AD65" s="188"/>
      <c r="AE65" s="188"/>
      <c r="AF65" s="188"/>
      <c r="AG65" s="40" t="s">
        <v>44</v>
      </c>
      <c r="AH65" s="51"/>
      <c r="AI65" s="188"/>
      <c r="AJ65" s="188"/>
      <c r="AK65" s="51" t="s">
        <v>43</v>
      </c>
      <c r="AM65" s="125">
        <v>2</v>
      </c>
      <c r="AN65" s="125">
        <f t="shared" ref="AN65:AN66" si="0">IF(AM65&lt;=$AN$62,2,1)</f>
        <v>1</v>
      </c>
      <c r="AO65" s="24"/>
      <c r="BZ65" s="37"/>
      <c r="CA65" s="37"/>
      <c r="CB65" s="37"/>
      <c r="CC65" s="37"/>
    </row>
    <row r="66" spans="1:83" ht="15" customHeight="1" x14ac:dyDescent="0.3">
      <c r="B66" s="251">
        <f>'Form 2C.1 - Design'!K107</f>
        <v>0</v>
      </c>
      <c r="C66" s="251"/>
      <c r="D66" s="251"/>
      <c r="F66" s="225">
        <f>'Form 2C.1 - Design'!O107</f>
        <v>0</v>
      </c>
      <c r="G66" s="225"/>
      <c r="H66" s="13" t="s">
        <v>43</v>
      </c>
      <c r="K66" s="225">
        <f>'Form 2C.1 - Design'!Y107</f>
        <v>0</v>
      </c>
      <c r="L66" s="231"/>
      <c r="M66" s="231"/>
      <c r="N66" s="40" t="s">
        <v>44</v>
      </c>
      <c r="O66" s="51"/>
      <c r="P66" s="225">
        <f>'Form 2C.1 - Design'!T107</f>
        <v>0</v>
      </c>
      <c r="Q66" s="225"/>
      <c r="R66" s="51" t="s">
        <v>43</v>
      </c>
      <c r="S66" s="51"/>
      <c r="T66" s="81"/>
      <c r="U66" s="51"/>
      <c r="V66" s="196"/>
      <c r="W66" s="196"/>
      <c r="X66" s="196"/>
      <c r="Z66" s="188"/>
      <c r="AA66" s="188"/>
      <c r="AB66" s="13" t="s">
        <v>43</v>
      </c>
      <c r="AD66" s="188"/>
      <c r="AE66" s="188"/>
      <c r="AF66" s="188"/>
      <c r="AG66" s="40" t="s">
        <v>44</v>
      </c>
      <c r="AH66" s="51"/>
      <c r="AI66" s="188"/>
      <c r="AJ66" s="188"/>
      <c r="AK66" s="51" t="s">
        <v>43</v>
      </c>
      <c r="AM66" s="125">
        <v>3</v>
      </c>
      <c r="AN66" s="125">
        <f t="shared" si="0"/>
        <v>1</v>
      </c>
      <c r="AO66" s="24"/>
      <c r="BZ66" s="37"/>
      <c r="CA66" s="37"/>
      <c r="CB66" s="37"/>
      <c r="CC66" s="37"/>
    </row>
    <row r="67" spans="1:83" ht="4.95" customHeight="1" x14ac:dyDescent="0.3">
      <c r="H67" s="52"/>
      <c r="I67" s="52"/>
      <c r="J67" s="2"/>
      <c r="K67" s="2"/>
      <c r="L67" s="2"/>
      <c r="M67" s="52"/>
      <c r="N67" s="51"/>
      <c r="O67" s="51"/>
      <c r="P67" s="51"/>
      <c r="Q67" s="51"/>
      <c r="R67" s="51"/>
      <c r="S67" s="51"/>
      <c r="T67" s="81"/>
      <c r="U67" s="51"/>
      <c r="V67" s="51"/>
      <c r="W67" s="51"/>
      <c r="X67" s="51"/>
      <c r="Y67" s="51"/>
      <c r="Z67" s="51"/>
      <c r="AA67" s="51"/>
      <c r="AB67" s="51"/>
      <c r="AC67" s="51"/>
      <c r="BZ67" s="37"/>
      <c r="CA67" s="37"/>
      <c r="CB67" s="37"/>
      <c r="CC67" s="37"/>
    </row>
    <row r="68" spans="1:83" ht="15" customHeight="1" x14ac:dyDescent="0.3">
      <c r="B68" s="104" t="s">
        <v>246</v>
      </c>
      <c r="J68" s="136">
        <f>'Form 2C.1 - Design'!I116</f>
        <v>0</v>
      </c>
      <c r="K68" s="40" t="s">
        <v>335</v>
      </c>
      <c r="O68" s="2" t="s">
        <v>174</v>
      </c>
      <c r="P68" s="224">
        <f>'Form 2C.1 - Design'!T116</f>
        <v>0</v>
      </c>
      <c r="Q68" s="223"/>
      <c r="R68" s="40" t="s">
        <v>43</v>
      </c>
      <c r="T68" s="81"/>
      <c r="V68" s="104" t="s">
        <v>246</v>
      </c>
      <c r="AC68" s="77"/>
      <c r="AD68" s="40" t="s">
        <v>335</v>
      </c>
      <c r="AH68" s="2" t="s">
        <v>174</v>
      </c>
      <c r="AI68" s="185"/>
      <c r="AJ68" s="185"/>
      <c r="AK68" s="40" t="s">
        <v>43</v>
      </c>
      <c r="AM68" s="125">
        <f>IF(ISBLANK(AC68),1,2)</f>
        <v>1</v>
      </c>
      <c r="BZ68" s="37"/>
      <c r="CA68" s="37"/>
      <c r="CB68" s="37"/>
      <c r="CC68" s="37"/>
    </row>
    <row r="69" spans="1:83" ht="15" customHeight="1" x14ac:dyDescent="0.3">
      <c r="E69" s="2" t="s">
        <v>175</v>
      </c>
      <c r="F69" s="222">
        <f>'Form 2C.1 - Design'!N116</f>
        <v>0</v>
      </c>
      <c r="G69" s="222"/>
      <c r="H69" s="222"/>
      <c r="I69" s="222"/>
      <c r="N69" s="2" t="s">
        <v>259</v>
      </c>
      <c r="O69" s="224">
        <f>'Form 2C.1 - Design'!Y116</f>
        <v>0</v>
      </c>
      <c r="P69" s="223"/>
      <c r="Q69" s="223"/>
      <c r="R69" s="40" t="s">
        <v>44</v>
      </c>
      <c r="T69" s="81"/>
      <c r="Y69" s="2" t="s">
        <v>175</v>
      </c>
      <c r="Z69" s="190"/>
      <c r="AA69" s="190"/>
      <c r="AB69" s="190"/>
      <c r="AC69" s="190"/>
      <c r="AG69" s="2" t="s">
        <v>259</v>
      </c>
      <c r="AH69" s="185"/>
      <c r="AI69" s="185"/>
      <c r="AJ69" s="185"/>
      <c r="AK69" s="40" t="s">
        <v>44</v>
      </c>
      <c r="AV69" s="37"/>
      <c r="AW69" s="41"/>
      <c r="AX69" s="41"/>
      <c r="AY69" s="41"/>
      <c r="AZ69" s="41"/>
      <c r="BA69" s="41"/>
      <c r="BB69" s="41"/>
      <c r="BC69" s="41"/>
      <c r="BD69" s="41"/>
      <c r="BE69" s="41"/>
      <c r="BF69" s="41"/>
      <c r="BG69" s="41"/>
      <c r="BH69" s="41"/>
      <c r="BI69" s="41"/>
      <c r="BJ69" s="41"/>
      <c r="BK69" s="41"/>
      <c r="BL69" s="41"/>
      <c r="BM69" s="41"/>
      <c r="BN69" s="41"/>
      <c r="BO69" s="41"/>
      <c r="BP69" s="41"/>
      <c r="BQ69" s="41"/>
      <c r="BR69" s="41"/>
      <c r="BS69" s="41"/>
      <c r="BT69" s="41"/>
      <c r="BU69" s="41"/>
      <c r="BV69" s="41"/>
      <c r="BW69" s="41"/>
      <c r="BX69" s="41"/>
      <c r="BY69" s="37"/>
      <c r="BZ69" s="37"/>
      <c r="CA69" s="37"/>
      <c r="CB69" s="37"/>
      <c r="CC69" s="37"/>
    </row>
    <row r="70" spans="1:83" ht="4.95" customHeight="1" x14ac:dyDescent="0.3">
      <c r="T70" s="81"/>
      <c r="AV70" s="37"/>
      <c r="AW70" s="41"/>
      <c r="AX70" s="41"/>
      <c r="AY70" s="41"/>
      <c r="AZ70" s="41"/>
      <c r="BA70" s="41"/>
      <c r="BB70" s="41"/>
      <c r="BC70" s="41"/>
      <c r="BD70" s="41"/>
      <c r="BE70" s="41"/>
      <c r="BF70" s="41"/>
      <c r="BG70" s="41"/>
      <c r="BH70" s="41"/>
      <c r="BI70" s="41"/>
      <c r="BJ70" s="41"/>
      <c r="BK70" s="41"/>
      <c r="BL70" s="41"/>
      <c r="BM70" s="41"/>
      <c r="BN70" s="41"/>
      <c r="BO70" s="41"/>
      <c r="BP70" s="41"/>
      <c r="BQ70" s="41"/>
      <c r="BR70" s="41"/>
      <c r="BS70" s="41"/>
      <c r="BT70" s="41"/>
      <c r="BU70" s="41"/>
      <c r="BV70" s="41"/>
      <c r="BW70" s="41"/>
      <c r="BX70" s="41"/>
      <c r="BY70" s="37"/>
      <c r="BZ70" s="37"/>
      <c r="CA70" s="37"/>
      <c r="CB70" s="37"/>
      <c r="CC70" s="37"/>
    </row>
    <row r="71" spans="1:83" ht="15" customHeight="1" x14ac:dyDescent="0.3">
      <c r="B71" s="104" t="s">
        <v>247</v>
      </c>
      <c r="J71" s="136">
        <f>'Form 2C.1 - Design'!I118</f>
        <v>0</v>
      </c>
      <c r="K71" s="40" t="s">
        <v>335</v>
      </c>
      <c r="O71" s="2" t="s">
        <v>174</v>
      </c>
      <c r="P71" s="224">
        <f>'Form 2C.1 - Design'!T118</f>
        <v>0</v>
      </c>
      <c r="Q71" s="224"/>
      <c r="R71" s="40" t="s">
        <v>43</v>
      </c>
      <c r="T71" s="81"/>
      <c r="V71" s="104" t="s">
        <v>247</v>
      </c>
      <c r="AC71" s="77"/>
      <c r="AD71" s="40" t="s">
        <v>335</v>
      </c>
      <c r="AH71" s="2" t="s">
        <v>174</v>
      </c>
      <c r="AI71" s="185"/>
      <c r="AJ71" s="185"/>
      <c r="AK71" s="40" t="s">
        <v>43</v>
      </c>
      <c r="AM71" s="125">
        <f>IF(ISBLANK(AC71),1,2)</f>
        <v>1</v>
      </c>
      <c r="AV71" s="37"/>
      <c r="AW71" s="41"/>
      <c r="AX71" s="41"/>
      <c r="AY71" s="41"/>
      <c r="AZ71" s="41"/>
      <c r="BA71" s="41"/>
      <c r="BB71" s="41"/>
      <c r="BC71" s="41"/>
      <c r="BD71" s="41"/>
      <c r="BE71" s="41"/>
      <c r="BF71" s="41"/>
      <c r="BG71" s="41"/>
      <c r="BH71" s="41"/>
      <c r="BI71" s="41"/>
      <c r="BJ71" s="41"/>
      <c r="BK71" s="41"/>
      <c r="BL71" s="41"/>
      <c r="BM71" s="41"/>
      <c r="BN71" s="41"/>
      <c r="BO71" s="41"/>
      <c r="BP71" s="41"/>
      <c r="BQ71" s="41"/>
      <c r="BR71" s="41"/>
      <c r="BS71" s="41"/>
      <c r="BT71" s="41"/>
      <c r="BU71" s="41"/>
      <c r="BV71" s="41"/>
      <c r="BW71" s="41"/>
      <c r="BX71" s="41"/>
      <c r="BY71" s="37"/>
      <c r="BZ71" s="37"/>
      <c r="CA71" s="37"/>
      <c r="CB71" s="37"/>
      <c r="CC71" s="37"/>
    </row>
    <row r="72" spans="1:83" ht="15" customHeight="1" x14ac:dyDescent="0.3">
      <c r="E72" s="2" t="s">
        <v>175</v>
      </c>
      <c r="F72" s="222">
        <f>'Form 2C.1 - Design'!N118</f>
        <v>0</v>
      </c>
      <c r="G72" s="222"/>
      <c r="H72" s="222"/>
      <c r="I72" s="222"/>
      <c r="O72" s="2" t="s">
        <v>251</v>
      </c>
      <c r="P72" s="247">
        <f>'Form 2C.1 - Design'!AD118</f>
        <v>0</v>
      </c>
      <c r="Q72" s="247"/>
      <c r="R72" s="40" t="s">
        <v>244</v>
      </c>
      <c r="T72" s="81"/>
      <c r="Y72" s="2" t="s">
        <v>175</v>
      </c>
      <c r="Z72" s="190"/>
      <c r="AA72" s="190"/>
      <c r="AB72" s="190"/>
      <c r="AC72" s="190"/>
      <c r="AH72" s="2" t="s">
        <v>251</v>
      </c>
      <c r="AI72" s="207"/>
      <c r="AJ72" s="207"/>
      <c r="AK72" s="40" t="s">
        <v>244</v>
      </c>
      <c r="AM72" s="125">
        <f>IF(ISBLANK(AI72),1,2)</f>
        <v>1</v>
      </c>
      <c r="AV72" s="37"/>
      <c r="AW72" s="41"/>
      <c r="AX72" s="41"/>
      <c r="AY72" s="41"/>
      <c r="AZ72" s="41"/>
      <c r="BA72" s="41"/>
      <c r="BB72" s="41"/>
      <c r="BC72" s="41"/>
      <c r="BD72" s="41"/>
      <c r="BE72" s="41"/>
      <c r="BF72" s="41"/>
      <c r="BG72" s="41"/>
      <c r="BH72" s="41"/>
      <c r="BI72" s="41"/>
      <c r="BJ72" s="41"/>
      <c r="BK72" s="41"/>
      <c r="BL72" s="41"/>
      <c r="BM72" s="41"/>
      <c r="BN72" s="41"/>
      <c r="BO72" s="41"/>
      <c r="BP72" s="41"/>
      <c r="BQ72" s="41"/>
      <c r="BR72" s="41"/>
      <c r="BS72" s="41"/>
      <c r="BT72" s="41"/>
      <c r="BU72" s="41"/>
      <c r="BV72" s="41"/>
      <c r="BW72" s="41"/>
      <c r="BX72" s="41"/>
      <c r="BY72" s="37"/>
      <c r="BZ72" s="37"/>
      <c r="CA72" s="37"/>
      <c r="CB72" s="37"/>
      <c r="CC72" s="37"/>
    </row>
    <row r="73" spans="1:83" ht="4.95" customHeight="1" x14ac:dyDescent="0.3">
      <c r="AU73" s="36"/>
      <c r="AV73" s="37"/>
      <c r="AW73" s="41"/>
      <c r="AX73" s="41"/>
      <c r="AY73" s="41"/>
      <c r="AZ73" s="41"/>
      <c r="BA73" s="41"/>
      <c r="BB73" s="41"/>
      <c r="BC73" s="41"/>
      <c r="BD73" s="41"/>
      <c r="BE73" s="41"/>
      <c r="BF73" s="41"/>
      <c r="BG73" s="41"/>
      <c r="BH73" s="41"/>
      <c r="BI73" s="41"/>
      <c r="BJ73" s="41"/>
      <c r="BK73" s="41"/>
      <c r="BL73" s="41"/>
      <c r="BM73" s="41"/>
      <c r="BN73" s="41"/>
      <c r="BO73" s="41"/>
      <c r="BP73" s="41"/>
      <c r="BQ73" s="41"/>
      <c r="BR73" s="41"/>
      <c r="BS73" s="41"/>
      <c r="BT73" s="41"/>
      <c r="BU73" s="41"/>
      <c r="BV73" s="41"/>
      <c r="BW73" s="41"/>
      <c r="BX73" s="41"/>
      <c r="BY73"/>
      <c r="BZ73" s="37"/>
      <c r="CA73" s="37"/>
      <c r="CB73" s="37"/>
      <c r="CC73" s="37"/>
    </row>
    <row r="74" spans="1:83" ht="15" customHeight="1" x14ac:dyDescent="0.3">
      <c r="A74" s="228" t="s">
        <v>334</v>
      </c>
      <c r="B74" s="228"/>
      <c r="C74" s="228"/>
      <c r="D74" s="228"/>
      <c r="E74" s="228"/>
      <c r="F74" s="228"/>
      <c r="G74" s="228"/>
      <c r="H74" s="228"/>
      <c r="I74" s="228"/>
      <c r="J74" s="228"/>
      <c r="K74" s="228"/>
      <c r="L74" s="228"/>
      <c r="M74" s="228"/>
      <c r="N74" s="228"/>
      <c r="O74" s="228"/>
      <c r="P74" s="228"/>
      <c r="Q74" s="228"/>
      <c r="R74" s="228"/>
      <c r="S74" s="228"/>
      <c r="T74" s="228"/>
      <c r="U74" s="228"/>
      <c r="V74" s="228"/>
      <c r="W74" s="228"/>
      <c r="X74" s="228"/>
      <c r="Y74" s="228"/>
      <c r="Z74" s="228"/>
      <c r="AA74" s="228"/>
      <c r="AB74" s="228"/>
      <c r="AC74" s="228"/>
      <c r="AD74" s="228"/>
      <c r="AE74" s="228"/>
      <c r="AF74" s="228"/>
      <c r="AG74" s="228"/>
      <c r="AH74" s="228"/>
      <c r="AI74" s="228"/>
      <c r="AJ74" s="228"/>
      <c r="AK74" s="228"/>
      <c r="AL74" s="228"/>
      <c r="AM74" s="69"/>
      <c r="AN74" s="69"/>
      <c r="AO74" s="69"/>
      <c r="BZ74" s="37"/>
      <c r="CA74" s="37"/>
      <c r="CB74" s="37"/>
      <c r="CC74" s="37"/>
    </row>
    <row r="75" spans="1:83" ht="15" customHeight="1" x14ac:dyDescent="0.3">
      <c r="B75" s="1" t="s">
        <v>59</v>
      </c>
      <c r="C75" s="1"/>
      <c r="D75" s="1"/>
      <c r="E75" s="1"/>
      <c r="F75" s="1"/>
      <c r="G75" s="1"/>
      <c r="I75" s="1"/>
      <c r="J75" s="1"/>
      <c r="K75" s="1"/>
      <c r="L75" s="1"/>
      <c r="M75" s="1"/>
      <c r="N75" s="1"/>
      <c r="O75" s="1"/>
      <c r="P75" s="1"/>
      <c r="Q75" s="1"/>
      <c r="R75" s="1"/>
      <c r="S75" s="1"/>
      <c r="T75" s="1"/>
      <c r="U75" s="42"/>
      <c r="V75" s="1" t="s">
        <v>60</v>
      </c>
      <c r="X75" s="1"/>
      <c r="Y75" s="1"/>
      <c r="Z75" s="1"/>
      <c r="AA75" s="1"/>
      <c r="AB75" s="1"/>
      <c r="AC75" s="1"/>
      <c r="AD75" s="1"/>
      <c r="AE75" s="1"/>
      <c r="AF75" s="1"/>
      <c r="AG75" s="1"/>
      <c r="AH75" s="1"/>
      <c r="AI75" s="1"/>
      <c r="AJ75" s="76"/>
      <c r="AK75" s="76"/>
      <c r="BZ75" s="37"/>
      <c r="CA75" s="37"/>
      <c r="CB75" s="37"/>
      <c r="CC75" s="37"/>
    </row>
    <row r="76" spans="1:83" ht="15" customHeight="1" x14ac:dyDescent="0.3">
      <c r="C76" s="2"/>
      <c r="D76" s="2" t="s">
        <v>175</v>
      </c>
      <c r="E76" s="222">
        <f>'Form 2C.1 - Design'!F121</f>
        <v>0</v>
      </c>
      <c r="F76" s="222"/>
      <c r="G76" s="222"/>
      <c r="H76" s="222"/>
      <c r="M76" s="2" t="s">
        <v>176</v>
      </c>
      <c r="N76" s="167">
        <f>'Form 2C.1 - Design'!P121</f>
        <v>0</v>
      </c>
      <c r="O76" s="167"/>
      <c r="P76" s="167"/>
      <c r="Q76" s="167"/>
      <c r="U76" s="42"/>
      <c r="X76" s="2" t="s">
        <v>175</v>
      </c>
      <c r="Y76" s="190"/>
      <c r="Z76" s="190"/>
      <c r="AA76" s="190"/>
      <c r="AB76" s="190"/>
      <c r="AC76" s="1"/>
      <c r="AG76" s="2" t="s">
        <v>32</v>
      </c>
      <c r="AH76" s="190"/>
      <c r="AI76" s="190"/>
      <c r="AJ76" s="190"/>
      <c r="AK76" s="190"/>
      <c r="BZ76"/>
      <c r="CA76"/>
      <c r="CB76"/>
      <c r="CC76"/>
      <c r="CD76" s="43"/>
      <c r="CE76" s="43"/>
    </row>
    <row r="77" spans="1:83" ht="15" customHeight="1" x14ac:dyDescent="0.3">
      <c r="C77" s="2"/>
      <c r="D77" s="2" t="s">
        <v>174</v>
      </c>
      <c r="E77" s="235">
        <f>'Form 2C.1 - Design'!F122</f>
        <v>0</v>
      </c>
      <c r="F77" s="235"/>
      <c r="G77" s="235"/>
      <c r="H77" s="7" t="s">
        <v>44</v>
      </c>
      <c r="U77" s="42"/>
      <c r="X77" s="2" t="s">
        <v>174</v>
      </c>
      <c r="Y77" s="188"/>
      <c r="Z77" s="188"/>
      <c r="AA77" s="188"/>
      <c r="AB77" s="40" t="s">
        <v>44</v>
      </c>
      <c r="AM77" s="125">
        <f>IF(ISBLANK(Y77),1,2)</f>
        <v>1</v>
      </c>
      <c r="BZ77"/>
      <c r="CA77"/>
      <c r="CB77"/>
      <c r="CC77"/>
      <c r="CD77" s="43"/>
      <c r="CE77" s="43"/>
    </row>
    <row r="78" spans="1:83" ht="15" customHeight="1" x14ac:dyDescent="0.3">
      <c r="C78" s="2"/>
      <c r="D78" s="2" t="s">
        <v>173</v>
      </c>
      <c r="E78" s="235">
        <f>'Form 2C.1 - Design'!F123</f>
        <v>0</v>
      </c>
      <c r="F78" s="235"/>
      <c r="G78" s="235"/>
      <c r="H78" s="7" t="s">
        <v>44</v>
      </c>
      <c r="L78" s="2" t="s">
        <v>177</v>
      </c>
      <c r="M78" s="244">
        <f>'Form 2C.1 - Design'!P123</f>
        <v>0</v>
      </c>
      <c r="N78" s="244"/>
      <c r="O78" s="244"/>
      <c r="P78" s="40" t="s">
        <v>44</v>
      </c>
      <c r="U78" s="42"/>
      <c r="X78" s="2" t="s">
        <v>173</v>
      </c>
      <c r="Y78" s="188"/>
      <c r="Z78" s="188"/>
      <c r="AA78" s="188"/>
      <c r="AB78" s="40" t="s">
        <v>44</v>
      </c>
      <c r="AG78" s="2" t="s">
        <v>45</v>
      </c>
      <c r="AH78" s="185"/>
      <c r="AI78" s="185"/>
      <c r="AJ78" s="185"/>
      <c r="AK78" s="40" t="s">
        <v>44</v>
      </c>
      <c r="AM78" s="125">
        <f>IF(AND(ISBLANK(Y78),ISBLANK(AH78)),1,2)</f>
        <v>1</v>
      </c>
      <c r="BZ78"/>
      <c r="CA78"/>
      <c r="CB78"/>
      <c r="CC78"/>
    </row>
    <row r="79" spans="1:83" ht="15" customHeight="1" x14ac:dyDescent="0.3">
      <c r="C79" s="2"/>
      <c r="D79" s="2" t="s">
        <v>172</v>
      </c>
      <c r="E79" s="235">
        <f>'Form 2C.1 - Design'!F124</f>
        <v>0</v>
      </c>
      <c r="F79" s="235"/>
      <c r="G79" s="235"/>
      <c r="H79" s="7" t="s">
        <v>44</v>
      </c>
      <c r="L79" s="2" t="s">
        <v>178</v>
      </c>
      <c r="M79" s="235">
        <f>'Form 2C.1 - Design'!P124</f>
        <v>0</v>
      </c>
      <c r="N79" s="235"/>
      <c r="O79" s="235"/>
      <c r="P79" s="40" t="s">
        <v>44</v>
      </c>
      <c r="U79" s="42"/>
      <c r="X79" s="2" t="s">
        <v>172</v>
      </c>
      <c r="Y79" s="188"/>
      <c r="Z79" s="188"/>
      <c r="AA79" s="188"/>
      <c r="AB79" s="40" t="s">
        <v>44</v>
      </c>
      <c r="AG79" s="2" t="s">
        <v>46</v>
      </c>
      <c r="AH79" s="188"/>
      <c r="AI79" s="188"/>
      <c r="AJ79" s="188"/>
      <c r="AK79" s="40" t="s">
        <v>44</v>
      </c>
      <c r="BZ79"/>
      <c r="CA79"/>
      <c r="CB79"/>
      <c r="CC79"/>
    </row>
    <row r="80" spans="1:83" ht="4.95" customHeight="1" x14ac:dyDescent="0.3">
      <c r="C80" s="2"/>
      <c r="D80" s="2"/>
      <c r="E80" s="2"/>
      <c r="F80" s="2"/>
      <c r="G80" s="2"/>
      <c r="H80" s="10"/>
      <c r="I80" s="7"/>
      <c r="M80" s="2"/>
      <c r="N80" s="11"/>
      <c r="O80" s="11"/>
      <c r="P80" s="11"/>
      <c r="U80" s="42"/>
      <c r="X80" s="2"/>
      <c r="Z80" s="2"/>
      <c r="AA80" s="44"/>
      <c r="AB80" s="44"/>
      <c r="AC80" s="44"/>
      <c r="AH80" s="2"/>
      <c r="AI80" s="45"/>
      <c r="AJ80" s="45"/>
      <c r="AK80" s="45"/>
      <c r="BZ80"/>
      <c r="CA80"/>
      <c r="CB80"/>
      <c r="CC80"/>
    </row>
    <row r="81" spans="1:81" ht="15" customHeight="1" x14ac:dyDescent="0.3">
      <c r="C81" s="2"/>
      <c r="D81" s="2" t="s">
        <v>167</v>
      </c>
      <c r="E81" s="136">
        <f>'Form 2C.1 - Design'!AF124</f>
        <v>0</v>
      </c>
      <c r="F81" s="40" t="s">
        <v>126</v>
      </c>
      <c r="H81" s="136">
        <f>'Form 2C.1 - Design'!AI124</f>
        <v>0</v>
      </c>
      <c r="I81" s="40" t="s">
        <v>127</v>
      </c>
      <c r="U81" s="42"/>
      <c r="X81" s="2" t="s">
        <v>167</v>
      </c>
      <c r="Y81" s="77"/>
      <c r="Z81" s="40" t="s">
        <v>126</v>
      </c>
      <c r="AB81" s="77"/>
      <c r="AC81" s="40" t="s">
        <v>127</v>
      </c>
      <c r="AM81" s="125">
        <f>IF(AND(ISBLANK(Y81),ISBLANK(AB81)),1,2)</f>
        <v>1</v>
      </c>
      <c r="BZ81"/>
      <c r="CA81"/>
      <c r="CB81"/>
      <c r="CC81"/>
    </row>
    <row r="82" spans="1:81" ht="15" customHeight="1" x14ac:dyDescent="0.3">
      <c r="E82" s="13" t="s">
        <v>33</v>
      </c>
      <c r="H82" s="4"/>
      <c r="J82" s="4" t="s">
        <v>323</v>
      </c>
      <c r="K82" s="4"/>
      <c r="L82" s="4"/>
      <c r="N82" s="4" t="s">
        <v>324</v>
      </c>
      <c r="O82" s="4"/>
      <c r="R82" s="4" t="s">
        <v>42</v>
      </c>
      <c r="S82" s="4"/>
      <c r="U82" s="42"/>
      <c r="W82" s="13" t="s">
        <v>33</v>
      </c>
      <c r="X82" s="4"/>
      <c r="Y82" s="4"/>
      <c r="Z82" s="4"/>
      <c r="AB82" s="4" t="s">
        <v>323</v>
      </c>
      <c r="AC82" s="4"/>
      <c r="AD82" s="4"/>
      <c r="AF82" s="4" t="s">
        <v>324</v>
      </c>
      <c r="AG82" s="4"/>
      <c r="AJ82" s="4" t="s">
        <v>42</v>
      </c>
      <c r="AK82" s="4"/>
      <c r="AM82" s="24"/>
      <c r="BZ82"/>
      <c r="CA82"/>
      <c r="CB82"/>
      <c r="CC82"/>
    </row>
    <row r="83" spans="1:81" ht="15" customHeight="1" x14ac:dyDescent="0.3">
      <c r="C83" s="2"/>
      <c r="D83" s="2" t="s">
        <v>171</v>
      </c>
      <c r="E83" s="167">
        <f>'Form 2C.1 - Design'!F127</f>
        <v>0</v>
      </c>
      <c r="F83" s="167"/>
      <c r="G83" s="167"/>
      <c r="I83" s="244">
        <f>'Form 2C.1 - Design'!K127</f>
        <v>0</v>
      </c>
      <c r="J83" s="244"/>
      <c r="K83" s="244"/>
      <c r="L83" s="40" t="s">
        <v>43</v>
      </c>
      <c r="M83" s="244">
        <f>'Form 2C.1 - Design'!P127</f>
        <v>0</v>
      </c>
      <c r="N83" s="244"/>
      <c r="O83" s="244"/>
      <c r="P83" s="40" t="s">
        <v>43</v>
      </c>
      <c r="Q83" s="244">
        <f>'Form 2C.1 - Design'!U127</f>
        <v>0</v>
      </c>
      <c r="R83" s="244"/>
      <c r="S83" s="244"/>
      <c r="T83" s="40" t="s">
        <v>44</v>
      </c>
      <c r="U83" s="42"/>
      <c r="W83" s="190"/>
      <c r="X83" s="190"/>
      <c r="Y83" s="190"/>
      <c r="AA83" s="185"/>
      <c r="AB83" s="185"/>
      <c r="AC83" s="185"/>
      <c r="AD83" s="40" t="s">
        <v>43</v>
      </c>
      <c r="AE83" s="185"/>
      <c r="AF83" s="185"/>
      <c r="AG83" s="185"/>
      <c r="AH83" s="40" t="s">
        <v>43</v>
      </c>
      <c r="AI83" s="185"/>
      <c r="AJ83" s="185"/>
      <c r="AK83" s="185"/>
      <c r="AL83" s="40" t="s">
        <v>44</v>
      </c>
      <c r="AM83" s="125">
        <f>IF(ISBLANK(W83),1,2)</f>
        <v>1</v>
      </c>
      <c r="BZ83" s="43"/>
      <c r="CA83" s="43"/>
      <c r="CB83" s="43"/>
      <c r="CC83" s="43"/>
    </row>
    <row r="84" spans="1:81" ht="15" customHeight="1" x14ac:dyDescent="0.3">
      <c r="C84" s="2"/>
      <c r="D84" s="2" t="s">
        <v>170</v>
      </c>
      <c r="E84" s="230">
        <f>'Form 2C.1 - Design'!F129</f>
        <v>0</v>
      </c>
      <c r="F84" s="230"/>
      <c r="G84" s="230"/>
      <c r="I84" s="235">
        <f>'Form 2C.1 - Design'!K129</f>
        <v>0</v>
      </c>
      <c r="J84" s="235"/>
      <c r="K84" s="235"/>
      <c r="L84" s="40" t="str">
        <f>'Form 2C.1 - Design'!N129</f>
        <v>in</v>
      </c>
      <c r="M84" s="235">
        <f>'Form 2C.1 - Design'!P129</f>
        <v>0</v>
      </c>
      <c r="N84" s="235"/>
      <c r="O84" s="235"/>
      <c r="P84" s="40" t="s">
        <v>43</v>
      </c>
      <c r="Q84" s="235">
        <f>'Form 2C.1 - Design'!U129</f>
        <v>0</v>
      </c>
      <c r="R84" s="235"/>
      <c r="S84" s="235"/>
      <c r="T84" s="40" t="s">
        <v>44</v>
      </c>
      <c r="U84" s="42"/>
      <c r="W84" s="194"/>
      <c r="X84" s="194"/>
      <c r="Y84" s="194"/>
      <c r="AA84" s="188"/>
      <c r="AB84" s="188"/>
      <c r="AC84" s="188"/>
      <c r="AD84" s="40" t="str">
        <f>IF(W84="V-notch","deg","in")</f>
        <v>in</v>
      </c>
      <c r="AE84" s="188"/>
      <c r="AF84" s="188"/>
      <c r="AG84" s="188"/>
      <c r="AH84" s="40" t="s">
        <v>43</v>
      </c>
      <c r="AI84" s="188"/>
      <c r="AJ84" s="188"/>
      <c r="AK84" s="188"/>
      <c r="AL84" s="40" t="s">
        <v>44</v>
      </c>
      <c r="AM84" s="125">
        <f>IF(ISBLANK(W84),1,2)</f>
        <v>1</v>
      </c>
      <c r="BZ84" s="43"/>
      <c r="CA84" s="43"/>
      <c r="CB84" s="43"/>
      <c r="CC84" s="43"/>
    </row>
    <row r="85" spans="1:81" ht="4.95" customHeight="1" x14ac:dyDescent="0.3">
      <c r="C85" s="2"/>
      <c r="D85" s="2"/>
      <c r="E85" s="2"/>
      <c r="F85" s="2"/>
      <c r="G85" s="2"/>
      <c r="H85" s="7"/>
      <c r="J85" s="11"/>
      <c r="K85" s="11"/>
      <c r="L85" s="11"/>
      <c r="N85" s="11"/>
      <c r="O85" s="11"/>
      <c r="P85" s="11"/>
      <c r="R85" s="11"/>
      <c r="S85" s="11"/>
      <c r="T85" s="11"/>
      <c r="U85" s="42"/>
      <c r="AA85" s="45"/>
      <c r="AB85" s="45"/>
      <c r="AC85" s="45"/>
      <c r="AE85" s="45"/>
      <c r="AF85" s="45"/>
      <c r="AG85" s="45"/>
      <c r="AI85" s="45"/>
      <c r="AJ85" s="45"/>
      <c r="AK85" s="45"/>
      <c r="AM85" s="24"/>
      <c r="AU85" s="36"/>
      <c r="BY85"/>
      <c r="BZ85" s="37"/>
      <c r="CA85" s="37"/>
      <c r="CB85" s="37"/>
      <c r="CC85" s="37"/>
    </row>
    <row r="86" spans="1:81" ht="15" customHeight="1" x14ac:dyDescent="0.3">
      <c r="D86" s="2" t="s">
        <v>374</v>
      </c>
      <c r="E86" s="136">
        <f>'Form 2C.1 - Design'!AF129</f>
        <v>0</v>
      </c>
      <c r="F86" s="40" t="s">
        <v>126</v>
      </c>
      <c r="H86" s="136">
        <f>'Form 2C.1 - Design'!AI129</f>
        <v>0</v>
      </c>
      <c r="I86" s="40" t="s">
        <v>127</v>
      </c>
      <c r="U86" s="42"/>
      <c r="X86" s="2" t="s">
        <v>374</v>
      </c>
      <c r="Y86" s="77"/>
      <c r="Z86" s="40" t="s">
        <v>126</v>
      </c>
      <c r="AB86" s="77"/>
      <c r="AC86" s="40" t="s">
        <v>127</v>
      </c>
      <c r="AM86" s="125">
        <f>IF(AND(ISBLANK(Y86),ISBLANK(AB86)),1,2)</f>
        <v>1</v>
      </c>
      <c r="BY86"/>
      <c r="BZ86" s="37"/>
      <c r="CA86" s="37"/>
      <c r="CB86" s="37"/>
      <c r="CC86" s="37"/>
    </row>
    <row r="87" spans="1:81" ht="15" customHeight="1" x14ac:dyDescent="0.3">
      <c r="B87" s="234" t="str">
        <f>'Form 2C.1 - Design'!C130</f>
        <v xml:space="preserve">Select: </v>
      </c>
      <c r="C87" s="234"/>
      <c r="D87" s="234"/>
      <c r="E87" s="222">
        <f>'Form 2C.1 - Design'!F130</f>
        <v>0</v>
      </c>
      <c r="F87" s="222"/>
      <c r="G87" s="222"/>
      <c r="I87" s="244">
        <f>'Form 2C.1 - Design'!K130</f>
        <v>0</v>
      </c>
      <c r="J87" s="244"/>
      <c r="K87" s="244"/>
      <c r="L87" s="40" t="str">
        <f>'Form 2C.1 - Design'!N130</f>
        <v>in</v>
      </c>
      <c r="M87" s="244">
        <f>'Form 2C.1 - Design'!P130</f>
        <v>0</v>
      </c>
      <c r="N87" s="244"/>
      <c r="O87" s="244"/>
      <c r="P87" s="40" t="s">
        <v>43</v>
      </c>
      <c r="Q87" s="244">
        <f>'Form 2C.1 - Design'!U130</f>
        <v>0</v>
      </c>
      <c r="R87" s="244"/>
      <c r="S87" s="244"/>
      <c r="T87" s="40" t="s">
        <v>44</v>
      </c>
      <c r="U87" s="42"/>
      <c r="W87" s="190"/>
      <c r="X87" s="190"/>
      <c r="Y87" s="190"/>
      <c r="AA87" s="185"/>
      <c r="AB87" s="185"/>
      <c r="AC87" s="185"/>
      <c r="AD87" s="40" t="str">
        <f>IF(W87="V-notch","deg","in")</f>
        <v>in</v>
      </c>
      <c r="AE87" s="185"/>
      <c r="AF87" s="185"/>
      <c r="AG87" s="185"/>
      <c r="AH87" s="40" t="s">
        <v>43</v>
      </c>
      <c r="AI87" s="185"/>
      <c r="AJ87" s="185"/>
      <c r="AK87" s="185"/>
      <c r="AL87" s="40" t="s">
        <v>44</v>
      </c>
      <c r="AM87" s="125">
        <f t="shared" ref="AM87:AM93" si="1">IF(ISBLANK(W87),1,2)</f>
        <v>1</v>
      </c>
      <c r="BY87" s="43"/>
      <c r="BZ87" s="37"/>
      <c r="CA87" s="37"/>
      <c r="CB87" s="37"/>
      <c r="CC87" s="37"/>
    </row>
    <row r="88" spans="1:81" ht="15" customHeight="1" x14ac:dyDescent="0.3">
      <c r="B88" s="234" t="str">
        <f>'Form 2C.1 - Design'!C131</f>
        <v xml:space="preserve">Select: </v>
      </c>
      <c r="C88" s="234"/>
      <c r="D88" s="234"/>
      <c r="E88" s="238">
        <f>'Form 2C.1 - Design'!F131</f>
        <v>0</v>
      </c>
      <c r="F88" s="238"/>
      <c r="G88" s="238"/>
      <c r="I88" s="235">
        <f>'Form 2C.1 - Design'!K131</f>
        <v>0</v>
      </c>
      <c r="J88" s="235"/>
      <c r="K88" s="235"/>
      <c r="L88" s="40" t="str">
        <f>'Form 2C.1 - Design'!N131</f>
        <v>in</v>
      </c>
      <c r="M88" s="235">
        <f>'Form 2C.1 - Design'!P131</f>
        <v>0</v>
      </c>
      <c r="N88" s="235"/>
      <c r="O88" s="235"/>
      <c r="P88" s="40" t="s">
        <v>43</v>
      </c>
      <c r="Q88" s="235">
        <f>'Form 2C.1 - Design'!U131</f>
        <v>0</v>
      </c>
      <c r="R88" s="235"/>
      <c r="S88" s="235"/>
      <c r="T88" s="40" t="s">
        <v>44</v>
      </c>
      <c r="U88" s="42"/>
      <c r="W88" s="190"/>
      <c r="X88" s="190"/>
      <c r="Y88" s="190"/>
      <c r="AA88" s="188"/>
      <c r="AB88" s="188"/>
      <c r="AC88" s="188"/>
      <c r="AD88" s="40" t="str">
        <f t="shared" ref="AD88:AD93" si="2">IF(W88="V-notch","deg","in")</f>
        <v>in</v>
      </c>
      <c r="AE88" s="188"/>
      <c r="AF88" s="188"/>
      <c r="AG88" s="188"/>
      <c r="AH88" s="40" t="s">
        <v>43</v>
      </c>
      <c r="AI88" s="188"/>
      <c r="AJ88" s="188"/>
      <c r="AK88" s="188"/>
      <c r="AL88" s="40" t="s">
        <v>44</v>
      </c>
      <c r="AM88" s="125">
        <f t="shared" si="1"/>
        <v>1</v>
      </c>
      <c r="BZ88" s="37"/>
      <c r="CA88" s="37"/>
      <c r="CB88" s="37"/>
      <c r="CC88" s="37"/>
    </row>
    <row r="89" spans="1:81" ht="15" customHeight="1" x14ac:dyDescent="0.3">
      <c r="B89" s="234" t="str">
        <f>'Form 2C.1 - Design'!C132</f>
        <v xml:space="preserve">Select: </v>
      </c>
      <c r="C89" s="234"/>
      <c r="D89" s="234"/>
      <c r="E89" s="238">
        <f>'Form 2C.1 - Design'!F132</f>
        <v>0</v>
      </c>
      <c r="F89" s="238"/>
      <c r="G89" s="238"/>
      <c r="I89" s="235">
        <f>'Form 2C.1 - Design'!K132</f>
        <v>0</v>
      </c>
      <c r="J89" s="235"/>
      <c r="K89" s="235"/>
      <c r="L89" s="40" t="str">
        <f>'Form 2C.1 - Design'!N132</f>
        <v>in</v>
      </c>
      <c r="M89" s="235">
        <f>'Form 2C.1 - Design'!P132</f>
        <v>0</v>
      </c>
      <c r="N89" s="235"/>
      <c r="O89" s="235"/>
      <c r="P89" s="40" t="s">
        <v>43</v>
      </c>
      <c r="Q89" s="235">
        <f>'Form 2C.1 - Design'!U132</f>
        <v>0</v>
      </c>
      <c r="R89" s="235"/>
      <c r="S89" s="235"/>
      <c r="T89" s="40" t="s">
        <v>44</v>
      </c>
      <c r="U89" s="42"/>
      <c r="W89" s="190"/>
      <c r="X89" s="190"/>
      <c r="Y89" s="190"/>
      <c r="AA89" s="188"/>
      <c r="AB89" s="188"/>
      <c r="AC89" s="188"/>
      <c r="AD89" s="40" t="str">
        <f t="shared" si="2"/>
        <v>in</v>
      </c>
      <c r="AE89" s="188"/>
      <c r="AF89" s="188"/>
      <c r="AG89" s="188"/>
      <c r="AH89" s="40" t="s">
        <v>43</v>
      </c>
      <c r="AI89" s="188"/>
      <c r="AJ89" s="188"/>
      <c r="AK89" s="188"/>
      <c r="AL89" s="40" t="s">
        <v>44</v>
      </c>
      <c r="AM89" s="125">
        <f t="shared" si="1"/>
        <v>1</v>
      </c>
      <c r="BZ89" s="37"/>
      <c r="CA89" s="37"/>
      <c r="CB89" s="37"/>
      <c r="CC89" s="37"/>
    </row>
    <row r="90" spans="1:81" ht="15" customHeight="1" x14ac:dyDescent="0.3">
      <c r="B90" s="234" t="str">
        <f>'Form 2C.1 - Design'!C133</f>
        <v xml:space="preserve">Select: </v>
      </c>
      <c r="C90" s="234"/>
      <c r="D90" s="234"/>
      <c r="E90" s="238">
        <f>'Form 2C.1 - Design'!F133</f>
        <v>0</v>
      </c>
      <c r="F90" s="238"/>
      <c r="G90" s="238"/>
      <c r="I90" s="235">
        <f>'Form 2C.1 - Design'!K133</f>
        <v>0</v>
      </c>
      <c r="J90" s="235"/>
      <c r="K90" s="235"/>
      <c r="L90" s="40" t="str">
        <f>'Form 2C.1 - Design'!N133</f>
        <v>in</v>
      </c>
      <c r="M90" s="235">
        <f>'Form 2C.1 - Design'!P133</f>
        <v>0</v>
      </c>
      <c r="N90" s="235"/>
      <c r="O90" s="235"/>
      <c r="P90" s="40" t="s">
        <v>43</v>
      </c>
      <c r="Q90" s="235">
        <f>'Form 2C.1 - Design'!U133</f>
        <v>0</v>
      </c>
      <c r="R90" s="235"/>
      <c r="S90" s="235"/>
      <c r="T90" s="40" t="s">
        <v>44</v>
      </c>
      <c r="U90" s="42"/>
      <c r="W90" s="190"/>
      <c r="X90" s="190"/>
      <c r="Y90" s="190"/>
      <c r="AA90" s="188"/>
      <c r="AB90" s="188"/>
      <c r="AC90" s="188"/>
      <c r="AD90" s="40" t="str">
        <f t="shared" si="2"/>
        <v>in</v>
      </c>
      <c r="AE90" s="188"/>
      <c r="AF90" s="188"/>
      <c r="AG90" s="188"/>
      <c r="AH90" s="40" t="s">
        <v>43</v>
      </c>
      <c r="AI90" s="188"/>
      <c r="AJ90" s="188"/>
      <c r="AK90" s="188"/>
      <c r="AL90" s="40" t="s">
        <v>44</v>
      </c>
      <c r="AM90" s="125">
        <f t="shared" si="1"/>
        <v>1</v>
      </c>
      <c r="BZ90" s="37"/>
      <c r="CA90" s="37"/>
      <c r="CB90" s="37"/>
      <c r="CC90" s="37"/>
    </row>
    <row r="91" spans="1:81" ht="15" customHeight="1" x14ac:dyDescent="0.3">
      <c r="B91" s="234" t="str">
        <f>'Form 2C.1 - Design'!C134</f>
        <v xml:space="preserve">Select: </v>
      </c>
      <c r="C91" s="234"/>
      <c r="D91" s="234"/>
      <c r="E91" s="238">
        <f>'Form 2C.1 - Design'!F134</f>
        <v>0</v>
      </c>
      <c r="F91" s="238"/>
      <c r="G91" s="238"/>
      <c r="I91" s="235">
        <f>'Form 2C.1 - Design'!K134</f>
        <v>0</v>
      </c>
      <c r="J91" s="235"/>
      <c r="K91" s="235"/>
      <c r="L91" s="40" t="str">
        <f>'Form 2C.1 - Design'!N134</f>
        <v>in</v>
      </c>
      <c r="M91" s="235">
        <f>'Form 2C.1 - Design'!P134</f>
        <v>0</v>
      </c>
      <c r="N91" s="235"/>
      <c r="O91" s="235"/>
      <c r="P91" s="40" t="s">
        <v>43</v>
      </c>
      <c r="Q91" s="235">
        <f>'Form 2C.1 - Design'!U134</f>
        <v>0</v>
      </c>
      <c r="R91" s="235"/>
      <c r="S91" s="235"/>
      <c r="T91" s="40" t="s">
        <v>44</v>
      </c>
      <c r="U91" s="42"/>
      <c r="W91" s="190"/>
      <c r="X91" s="190"/>
      <c r="Y91" s="190"/>
      <c r="AA91" s="188"/>
      <c r="AB91" s="188"/>
      <c r="AC91" s="188"/>
      <c r="AD91" s="40" t="str">
        <f t="shared" si="2"/>
        <v>in</v>
      </c>
      <c r="AE91" s="188"/>
      <c r="AF91" s="188"/>
      <c r="AG91" s="188"/>
      <c r="AH91" s="40" t="s">
        <v>44</v>
      </c>
      <c r="AI91" s="188"/>
      <c r="AJ91" s="188"/>
      <c r="AK91" s="188"/>
      <c r="AL91" s="40" t="s">
        <v>44</v>
      </c>
      <c r="AM91" s="125">
        <f t="shared" si="1"/>
        <v>1</v>
      </c>
      <c r="BZ91" s="37"/>
      <c r="CA91" s="37"/>
      <c r="CB91" s="37"/>
      <c r="CC91" s="37"/>
    </row>
    <row r="92" spans="1:81" ht="15" customHeight="1" x14ac:dyDescent="0.3">
      <c r="B92" s="234" t="str">
        <f>'Form 2C.1 - Design'!C135</f>
        <v xml:space="preserve">Select: </v>
      </c>
      <c r="C92" s="234"/>
      <c r="D92" s="234"/>
      <c r="E92" s="238">
        <f>'Form 2C.1 - Design'!F135</f>
        <v>0</v>
      </c>
      <c r="F92" s="238"/>
      <c r="G92" s="238"/>
      <c r="I92" s="235">
        <f>'Form 2C.1 - Design'!K135</f>
        <v>0</v>
      </c>
      <c r="J92" s="235"/>
      <c r="K92" s="235"/>
      <c r="L92" s="40" t="str">
        <f>'Form 2C.1 - Design'!N135</f>
        <v>in</v>
      </c>
      <c r="M92" s="235">
        <f>'Form 2C.1 - Design'!P135</f>
        <v>0</v>
      </c>
      <c r="N92" s="235"/>
      <c r="O92" s="235"/>
      <c r="P92" s="40" t="s">
        <v>43</v>
      </c>
      <c r="Q92" s="235">
        <f>'Form 2C.1 - Design'!U135</f>
        <v>0</v>
      </c>
      <c r="R92" s="235"/>
      <c r="S92" s="235"/>
      <c r="T92" s="40" t="s">
        <v>44</v>
      </c>
      <c r="U92" s="42"/>
      <c r="W92" s="190"/>
      <c r="X92" s="190"/>
      <c r="Y92" s="190"/>
      <c r="AA92" s="188"/>
      <c r="AB92" s="188"/>
      <c r="AC92" s="188"/>
      <c r="AD92" s="40" t="str">
        <f t="shared" si="2"/>
        <v>in</v>
      </c>
      <c r="AE92" s="188"/>
      <c r="AF92" s="188"/>
      <c r="AG92" s="188"/>
      <c r="AH92" s="40" t="s">
        <v>44</v>
      </c>
      <c r="AI92" s="188"/>
      <c r="AJ92" s="188"/>
      <c r="AK92" s="188"/>
      <c r="AL92" s="40" t="s">
        <v>44</v>
      </c>
      <c r="AM92" s="125">
        <f t="shared" si="1"/>
        <v>1</v>
      </c>
      <c r="AU92" s="36"/>
      <c r="BY92" s="37"/>
      <c r="BZ92" s="37"/>
      <c r="CA92" s="37"/>
      <c r="CB92" s="37"/>
      <c r="CC92" s="37"/>
    </row>
    <row r="93" spans="1:81" ht="15" customHeight="1" x14ac:dyDescent="0.3">
      <c r="B93" s="234" t="str">
        <f>'Form 2C.1 - Design'!C136</f>
        <v xml:space="preserve">Select: </v>
      </c>
      <c r="C93" s="234"/>
      <c r="D93" s="234"/>
      <c r="E93" s="238">
        <f>'Form 2C.1 - Design'!F136</f>
        <v>0</v>
      </c>
      <c r="F93" s="238"/>
      <c r="G93" s="238"/>
      <c r="I93" s="235">
        <f>'Form 2C.1 - Design'!K136</f>
        <v>0</v>
      </c>
      <c r="J93" s="235"/>
      <c r="K93" s="235"/>
      <c r="L93" s="40" t="str">
        <f>'Form 2C.1 - Design'!N136</f>
        <v>in</v>
      </c>
      <c r="M93" s="235">
        <f>'Form 2C.1 - Design'!P136</f>
        <v>0</v>
      </c>
      <c r="N93" s="235"/>
      <c r="O93" s="235"/>
      <c r="P93" s="40" t="s">
        <v>43</v>
      </c>
      <c r="Q93" s="235">
        <f>'Form 2C.1 - Design'!U136</f>
        <v>0</v>
      </c>
      <c r="R93" s="235"/>
      <c r="S93" s="235"/>
      <c r="T93" s="40" t="s">
        <v>44</v>
      </c>
      <c r="U93" s="42"/>
      <c r="W93" s="190"/>
      <c r="X93" s="190"/>
      <c r="Y93" s="190"/>
      <c r="AA93" s="188"/>
      <c r="AB93" s="188"/>
      <c r="AC93" s="188"/>
      <c r="AD93" s="40" t="str">
        <f t="shared" si="2"/>
        <v>in</v>
      </c>
      <c r="AE93" s="188"/>
      <c r="AF93" s="188"/>
      <c r="AG93" s="188"/>
      <c r="AH93" s="40" t="s">
        <v>44</v>
      </c>
      <c r="AI93" s="188"/>
      <c r="AJ93" s="188"/>
      <c r="AK93" s="188"/>
      <c r="AL93" s="40" t="s">
        <v>44</v>
      </c>
      <c r="AM93" s="125">
        <f t="shared" si="1"/>
        <v>1</v>
      </c>
      <c r="BY93" s="37"/>
      <c r="BZ93" s="37"/>
      <c r="CA93" s="37"/>
      <c r="CB93" s="37"/>
      <c r="CC93" s="37"/>
    </row>
    <row r="94" spans="1:81" ht="4.95" customHeight="1" x14ac:dyDescent="0.3">
      <c r="B94" s="2"/>
      <c r="C94" s="2"/>
      <c r="D94" s="2"/>
      <c r="E94" s="2"/>
      <c r="F94" s="2"/>
      <c r="G94" s="2"/>
      <c r="J94" s="45"/>
      <c r="K94" s="45"/>
      <c r="L94" s="45"/>
      <c r="N94" s="45"/>
      <c r="O94" s="45"/>
      <c r="P94" s="45"/>
      <c r="R94" s="45"/>
      <c r="S94" s="45"/>
      <c r="T94" s="45"/>
      <c r="AA94" s="45"/>
      <c r="AB94" s="45"/>
      <c r="AC94" s="45"/>
      <c r="AE94" s="45"/>
      <c r="AF94" s="45"/>
      <c r="AG94" s="45"/>
      <c r="AI94" s="45"/>
      <c r="AJ94" s="45"/>
      <c r="AK94" s="45"/>
      <c r="AU94" s="40"/>
      <c r="BZ94" s="37"/>
      <c r="CA94" s="37"/>
      <c r="CB94" s="37"/>
      <c r="CC94" s="37"/>
    </row>
    <row r="95" spans="1:81" ht="15" customHeight="1" x14ac:dyDescent="0.3">
      <c r="A95" s="228" t="s">
        <v>14</v>
      </c>
      <c r="B95" s="228"/>
      <c r="C95" s="228"/>
      <c r="D95" s="228"/>
      <c r="E95" s="228"/>
      <c r="F95" s="228"/>
      <c r="G95" s="228"/>
      <c r="H95" s="228"/>
      <c r="I95" s="228"/>
      <c r="J95" s="228"/>
      <c r="K95" s="228"/>
      <c r="L95" s="228"/>
      <c r="M95" s="228"/>
      <c r="N95" s="228"/>
      <c r="O95" s="228"/>
      <c r="P95" s="228"/>
      <c r="Q95" s="228"/>
      <c r="R95" s="228"/>
      <c r="S95" s="228"/>
      <c r="T95" s="228"/>
      <c r="U95" s="228"/>
      <c r="V95" s="228"/>
      <c r="W95" s="228"/>
      <c r="X95" s="228"/>
      <c r="Y95" s="228"/>
      <c r="Z95" s="228"/>
      <c r="AA95" s="228"/>
      <c r="AB95" s="228"/>
      <c r="AC95" s="228"/>
      <c r="AD95" s="228"/>
      <c r="AE95" s="228"/>
      <c r="AF95" s="228"/>
      <c r="AG95" s="228"/>
      <c r="AH95" s="228"/>
      <c r="AI95" s="228"/>
      <c r="AJ95" s="228"/>
      <c r="AK95" s="228"/>
      <c r="AL95" s="228"/>
      <c r="AM95" s="69"/>
      <c r="AN95" s="69"/>
      <c r="AO95" s="69"/>
      <c r="AQ95" s="24" t="s">
        <v>169</v>
      </c>
      <c r="AS95" s="24" t="s">
        <v>151</v>
      </c>
      <c r="AW95" s="37"/>
      <c r="AX95" s="37"/>
      <c r="AY95" s="37"/>
      <c r="AZ95" s="37"/>
      <c r="BA95" s="37"/>
      <c r="BB95" s="37"/>
      <c r="BC95" s="37"/>
      <c r="BD95" s="37"/>
      <c r="BE95" s="37"/>
      <c r="BF95" s="37"/>
      <c r="BG95" s="37"/>
      <c r="BH95" s="37"/>
      <c r="BI95" s="37"/>
      <c r="BJ95" s="37"/>
      <c r="BK95" s="37"/>
      <c r="BL95" s="37"/>
      <c r="BM95" s="37"/>
      <c r="BN95" s="37"/>
      <c r="BO95" s="37"/>
      <c r="BP95" s="37"/>
      <c r="BQ95" s="37"/>
      <c r="BR95" s="37"/>
      <c r="BS95" s="37"/>
      <c r="BT95" s="37"/>
      <c r="BU95" s="37"/>
      <c r="BV95" s="37"/>
      <c r="BW95" s="37"/>
      <c r="BX95" s="37"/>
      <c r="BY95" s="37"/>
      <c r="BZ95" s="37"/>
      <c r="CA95" s="37"/>
      <c r="CB95" s="37"/>
      <c r="CC95" s="37"/>
    </row>
    <row r="96" spans="1:81" ht="4.95" customHeight="1" x14ac:dyDescent="0.3">
      <c r="A96" s="22"/>
      <c r="B96" s="22"/>
      <c r="C96" s="22"/>
      <c r="D96" s="22"/>
      <c r="E96" s="22"/>
      <c r="F96" s="22"/>
      <c r="G96" s="22"/>
      <c r="H96" s="22"/>
      <c r="I96" s="22"/>
      <c r="J96" s="22"/>
      <c r="K96" s="22"/>
      <c r="L96" s="22"/>
      <c r="M96" s="22"/>
      <c r="N96" s="22"/>
      <c r="O96" s="22"/>
      <c r="P96" s="22"/>
      <c r="Q96" s="22"/>
      <c r="R96" s="22"/>
      <c r="S96" s="22"/>
      <c r="T96" s="22"/>
      <c r="U96" s="22"/>
      <c r="V96" s="22"/>
      <c r="W96" s="22"/>
      <c r="X96" s="22"/>
      <c r="Y96" s="22"/>
      <c r="Z96" s="22"/>
      <c r="AA96" s="22"/>
      <c r="AB96" s="22"/>
      <c r="AC96" s="22"/>
      <c r="AD96" s="22"/>
      <c r="AE96" s="22"/>
      <c r="AF96" s="22"/>
      <c r="AG96" s="22"/>
      <c r="AH96" s="22"/>
      <c r="AI96" s="22"/>
      <c r="AJ96" s="22"/>
      <c r="AK96" s="22"/>
      <c r="AL96" s="22"/>
      <c r="AM96" s="69"/>
      <c r="AN96" s="69"/>
      <c r="AO96" s="69"/>
      <c r="AW96" s="37"/>
      <c r="AX96" s="37"/>
      <c r="AY96" s="37"/>
      <c r="AZ96" s="37"/>
      <c r="BA96" s="37"/>
      <c r="BB96" s="37"/>
      <c r="BC96" s="37"/>
      <c r="BD96" s="37"/>
      <c r="BE96" s="37"/>
      <c r="BF96" s="37"/>
      <c r="BG96" s="37"/>
      <c r="BH96" s="37"/>
      <c r="BI96" s="37"/>
      <c r="BJ96" s="37"/>
      <c r="BK96" s="37"/>
      <c r="BL96" s="37"/>
      <c r="BM96" s="37"/>
      <c r="BN96" s="37"/>
      <c r="BO96" s="37"/>
      <c r="BP96" s="37"/>
      <c r="BQ96" s="37"/>
      <c r="BR96" s="37"/>
      <c r="BS96" s="37"/>
      <c r="BT96" s="37"/>
      <c r="BU96" s="37"/>
      <c r="BV96" s="37"/>
      <c r="BW96" s="37"/>
      <c r="BX96" s="37"/>
      <c r="BY96" s="37"/>
      <c r="BZ96" s="37"/>
      <c r="CA96" s="37"/>
      <c r="CB96" s="37"/>
      <c r="CC96" s="37"/>
    </row>
    <row r="97" spans="1:81" ht="15" customHeight="1" x14ac:dyDescent="0.3">
      <c r="B97" s="1" t="s">
        <v>59</v>
      </c>
      <c r="C97" s="1"/>
      <c r="D97" s="1"/>
      <c r="E97" s="1"/>
      <c r="F97" s="1"/>
      <c r="G97" s="136">
        <f>'Form 2C.1 - Design'!K138</f>
        <v>0</v>
      </c>
      <c r="H97" s="40" t="s">
        <v>126</v>
      </c>
      <c r="K97" s="136">
        <f>'Form 2C.1 - Design'!O138</f>
        <v>0</v>
      </c>
      <c r="L97" s="40" t="s">
        <v>127</v>
      </c>
      <c r="M97" s="1"/>
      <c r="N97" s="1"/>
      <c r="O97" s="1"/>
      <c r="P97" s="1"/>
      <c r="Q97" s="1"/>
      <c r="R97" s="1"/>
      <c r="S97" s="1"/>
      <c r="T97" s="1"/>
      <c r="U97" s="42"/>
      <c r="V97" s="1" t="s">
        <v>60</v>
      </c>
      <c r="W97" s="1"/>
      <c r="X97" s="1"/>
      <c r="Y97" s="1"/>
      <c r="Z97" s="1"/>
      <c r="AA97" s="77"/>
      <c r="AB97" s="40" t="s">
        <v>126</v>
      </c>
      <c r="AE97" s="77"/>
      <c r="AF97" s="40" t="s">
        <v>127</v>
      </c>
      <c r="AG97" s="1"/>
      <c r="AH97" s="1"/>
      <c r="AI97" s="76"/>
      <c r="AJ97" s="76"/>
      <c r="AM97" s="91" t="s">
        <v>85</v>
      </c>
      <c r="AN97" s="125">
        <f>SUM(AN99:AN101,AQ99:AQ101)</f>
        <v>0</v>
      </c>
      <c r="AO97" s="125"/>
      <c r="AP97" s="125">
        <f>IF(AND(ISBLANK(AA97),ISBLANK(AE97)),1,2)</f>
        <v>1</v>
      </c>
      <c r="AQ97" s="125">
        <f>IF(ISBLANK(AA97),1,2)</f>
        <v>1</v>
      </c>
      <c r="AR97" s="125"/>
      <c r="AS97" s="125">
        <f>IF(ISBLANK(AE97),1,2)</f>
        <v>1</v>
      </c>
      <c r="AU97" s="36"/>
      <c r="BY97" s="37"/>
      <c r="BZ97" s="37"/>
      <c r="CA97" s="37"/>
      <c r="CB97" s="37"/>
      <c r="CC97" s="37"/>
    </row>
    <row r="98" spans="1:81" ht="4.95" customHeight="1" x14ac:dyDescent="0.3">
      <c r="B98" s="1"/>
      <c r="C98" s="1"/>
      <c r="D98" s="1"/>
      <c r="E98" s="1"/>
      <c r="F98" s="1"/>
      <c r="G98" s="1"/>
      <c r="I98" s="1"/>
      <c r="J98" s="1"/>
      <c r="K98" s="1"/>
      <c r="L98" s="1"/>
      <c r="M98" s="1"/>
      <c r="N98" s="1"/>
      <c r="O98" s="1"/>
      <c r="P98" s="1"/>
      <c r="Q98" s="1"/>
      <c r="R98" s="1"/>
      <c r="S98" s="1"/>
      <c r="T98" s="1"/>
      <c r="U98" s="42"/>
      <c r="V98" s="1"/>
      <c r="W98" s="1"/>
      <c r="X98" s="1"/>
      <c r="Y98" s="1"/>
      <c r="Z98" s="1"/>
      <c r="AA98" s="1"/>
      <c r="AB98" s="1"/>
      <c r="AC98" s="1"/>
      <c r="AD98" s="1"/>
      <c r="AE98" s="1"/>
      <c r="AF98" s="1"/>
      <c r="AG98" s="1"/>
      <c r="AH98" s="1"/>
      <c r="AI98" s="1"/>
      <c r="AJ98" s="76"/>
      <c r="AM98" s="91"/>
      <c r="AN98" s="24"/>
      <c r="AO98" s="24"/>
      <c r="AU98" s="36"/>
      <c r="BY98" s="37"/>
      <c r="BZ98" s="37"/>
      <c r="CA98" s="37"/>
      <c r="CB98" s="37"/>
      <c r="CC98" s="37"/>
    </row>
    <row r="99" spans="1:81" ht="15" customHeight="1" x14ac:dyDescent="0.3">
      <c r="C99" s="2"/>
      <c r="D99" s="2" t="s">
        <v>29</v>
      </c>
      <c r="E99" s="167">
        <f>'Form 2C.1 - Design'!F140</f>
        <v>0</v>
      </c>
      <c r="F99" s="167"/>
      <c r="G99" s="167"/>
      <c r="H99" s="167"/>
      <c r="N99" s="2" t="s">
        <v>32</v>
      </c>
      <c r="O99" s="167">
        <f>'Form 2C.1 - Design'!O140</f>
        <v>0</v>
      </c>
      <c r="P99" s="167"/>
      <c r="Q99" s="167"/>
      <c r="R99" s="167"/>
      <c r="U99" s="42"/>
      <c r="X99" s="2" t="s">
        <v>29</v>
      </c>
      <c r="Y99" s="190"/>
      <c r="Z99" s="190"/>
      <c r="AA99" s="190"/>
      <c r="AB99" s="190"/>
      <c r="AG99" s="2" t="s">
        <v>32</v>
      </c>
      <c r="AH99" s="190"/>
      <c r="AI99" s="190"/>
      <c r="AJ99" s="190"/>
      <c r="AK99" s="190"/>
      <c r="AM99" s="91" t="s">
        <v>23</v>
      </c>
      <c r="AN99" s="125">
        <f>IF(ISBLANK(Y99),0,1)</f>
        <v>0</v>
      </c>
      <c r="AO99" s="24"/>
      <c r="AP99" s="91" t="s">
        <v>33</v>
      </c>
      <c r="AQ99" s="125">
        <f>IF(ISBLANK(AH99),0,1)</f>
        <v>0</v>
      </c>
      <c r="AU99" s="36"/>
      <c r="BY99" s="37"/>
      <c r="BZ99" s="37"/>
      <c r="CA99" s="37"/>
      <c r="CB99" s="37"/>
      <c r="CC99" s="37"/>
    </row>
    <row r="100" spans="1:81" ht="15" customHeight="1" x14ac:dyDescent="0.3">
      <c r="C100" s="2"/>
      <c r="D100" s="2" t="s">
        <v>41</v>
      </c>
      <c r="E100" s="235">
        <f>'Form 2C.1 - Design'!F141</f>
        <v>0</v>
      </c>
      <c r="F100" s="235"/>
      <c r="G100" s="235"/>
      <c r="H100" s="40" t="s">
        <v>44</v>
      </c>
      <c r="N100" s="2" t="s">
        <v>45</v>
      </c>
      <c r="O100" s="235">
        <f>'Form 2C.1 - Design'!O141</f>
        <v>0</v>
      </c>
      <c r="P100" s="235"/>
      <c r="Q100" s="235"/>
      <c r="R100" s="40" t="s">
        <v>44</v>
      </c>
      <c r="U100" s="42"/>
      <c r="X100" s="2" t="s">
        <v>41</v>
      </c>
      <c r="Y100" s="188"/>
      <c r="Z100" s="188"/>
      <c r="AA100" s="188"/>
      <c r="AB100" s="40" t="s">
        <v>44</v>
      </c>
      <c r="AG100" s="2" t="s">
        <v>45</v>
      </c>
      <c r="AH100" s="188"/>
      <c r="AI100" s="188"/>
      <c r="AJ100" s="188"/>
      <c r="AK100" s="40" t="s">
        <v>44</v>
      </c>
      <c r="AM100" s="91" t="s">
        <v>55</v>
      </c>
      <c r="AN100" s="125">
        <f>IF(ISBLANK(Y100),0,1)</f>
        <v>0</v>
      </c>
      <c r="AO100" s="24"/>
      <c r="AP100" s="91" t="s">
        <v>82</v>
      </c>
      <c r="AQ100" s="125">
        <f>IF(ISBLANK(AH100),0,1)</f>
        <v>0</v>
      </c>
      <c r="AU100" s="36"/>
      <c r="BY100" s="37"/>
      <c r="BZ100" s="37"/>
      <c r="CA100" s="37"/>
      <c r="CB100" s="37"/>
      <c r="CC100" s="37"/>
    </row>
    <row r="101" spans="1:81" ht="15" customHeight="1" x14ac:dyDescent="0.3">
      <c r="C101" s="2"/>
      <c r="D101" s="2" t="s">
        <v>47</v>
      </c>
      <c r="E101" s="235">
        <f>'Form 2C.1 - Design'!W141</f>
        <v>0</v>
      </c>
      <c r="F101" s="235"/>
      <c r="G101" s="235"/>
      <c r="H101" s="40" t="s">
        <v>44</v>
      </c>
      <c r="N101" s="2" t="s">
        <v>119</v>
      </c>
      <c r="O101" s="235">
        <f>'Form 2C.1 - Design'!AF141</f>
        <v>0</v>
      </c>
      <c r="P101" s="235"/>
      <c r="Q101" s="235"/>
      <c r="R101" s="40" t="s">
        <v>44</v>
      </c>
      <c r="U101" s="82"/>
      <c r="X101" s="2" t="s">
        <v>47</v>
      </c>
      <c r="Y101" s="188"/>
      <c r="Z101" s="188"/>
      <c r="AA101" s="188"/>
      <c r="AB101" s="40" t="s">
        <v>44</v>
      </c>
      <c r="AG101" s="2" t="s">
        <v>119</v>
      </c>
      <c r="AH101" s="188"/>
      <c r="AI101" s="188"/>
      <c r="AJ101" s="188"/>
      <c r="AK101" s="40" t="s">
        <v>44</v>
      </c>
      <c r="AM101" s="91" t="s">
        <v>83</v>
      </c>
      <c r="AN101" s="125">
        <f>IF(ISBLANK(Y101),0,1)</f>
        <v>0</v>
      </c>
      <c r="AO101" s="24"/>
      <c r="AP101" s="91" t="s">
        <v>84</v>
      </c>
      <c r="AQ101" s="125">
        <f>IF(ISBLANK(AH101),0,1)</f>
        <v>0</v>
      </c>
      <c r="AU101" s="36"/>
      <c r="BY101" s="37"/>
    </row>
    <row r="102" spans="1:81" ht="4.95" customHeight="1" x14ac:dyDescent="0.3">
      <c r="B102" s="2"/>
      <c r="C102" s="2"/>
      <c r="D102" s="2"/>
      <c r="E102" s="2"/>
      <c r="F102" s="2"/>
      <c r="G102" s="2"/>
      <c r="H102" s="45"/>
      <c r="M102" s="2"/>
      <c r="N102" s="45"/>
      <c r="O102" s="45"/>
      <c r="P102" s="45"/>
      <c r="U102" s="2"/>
      <c r="V102" s="2"/>
      <c r="W102" s="45"/>
      <c r="X102" s="45"/>
      <c r="Y102" s="45"/>
      <c r="AD102" s="2"/>
      <c r="AE102" s="45"/>
      <c r="AF102" s="45"/>
      <c r="AG102" s="45"/>
      <c r="AM102" s="91"/>
      <c r="AN102" s="24"/>
      <c r="AO102" s="24"/>
      <c r="AU102" s="40"/>
      <c r="BY102" s="37"/>
    </row>
    <row r="103" spans="1:81" s="5" customFormat="1" ht="15" customHeight="1" x14ac:dyDescent="0.3">
      <c r="A103" s="248" t="s">
        <v>15</v>
      </c>
      <c r="B103" s="248"/>
      <c r="C103" s="248"/>
      <c r="D103" s="248"/>
      <c r="E103" s="248"/>
      <c r="F103" s="248"/>
      <c r="G103" s="248"/>
      <c r="H103" s="248"/>
      <c r="I103" s="248"/>
      <c r="J103" s="248"/>
      <c r="K103" s="248"/>
      <c r="L103" s="248"/>
      <c r="M103" s="248"/>
      <c r="N103" s="248"/>
      <c r="O103" s="248"/>
      <c r="P103" s="248"/>
      <c r="Q103" s="248"/>
      <c r="R103" s="248"/>
      <c r="S103" s="248"/>
      <c r="T103" s="248"/>
      <c r="U103" s="248"/>
      <c r="V103" s="248"/>
      <c r="W103" s="248"/>
      <c r="X103" s="248"/>
      <c r="Y103" s="248"/>
      <c r="Z103" s="248"/>
      <c r="AA103" s="248"/>
      <c r="AB103" s="248"/>
      <c r="AC103" s="248"/>
      <c r="AD103" s="248"/>
      <c r="AE103" s="248"/>
      <c r="AF103" s="248"/>
      <c r="AG103" s="248"/>
      <c r="AH103" s="248"/>
      <c r="AI103" s="248"/>
      <c r="AJ103" s="248"/>
      <c r="AK103" s="248"/>
      <c r="AL103" s="248"/>
      <c r="AM103" s="24"/>
      <c r="AN103" s="24"/>
      <c r="AO103" s="24"/>
      <c r="AP103" s="24"/>
      <c r="AQ103" s="24"/>
      <c r="AR103" s="24"/>
      <c r="AS103" s="24"/>
      <c r="BY103" s="37"/>
    </row>
    <row r="104" spans="1:81" ht="15" customHeight="1" x14ac:dyDescent="0.3">
      <c r="B104" s="1" t="s">
        <v>59</v>
      </c>
      <c r="C104" s="1"/>
      <c r="D104" s="1"/>
      <c r="E104" s="1"/>
      <c r="F104" s="1"/>
      <c r="H104" s="46" t="s">
        <v>48</v>
      </c>
      <c r="I104" s="239">
        <f>'Form 2C.1 - Design'!O143</f>
        <v>0</v>
      </c>
      <c r="J104" s="239"/>
      <c r="K104" s="239"/>
      <c r="L104" s="239"/>
      <c r="O104" s="79"/>
      <c r="P104" s="79"/>
      <c r="Q104" s="1"/>
      <c r="R104" s="1"/>
      <c r="S104" s="1"/>
      <c r="U104" s="42"/>
      <c r="V104" s="1" t="s">
        <v>60</v>
      </c>
      <c r="W104" s="1"/>
      <c r="X104" s="1"/>
      <c r="Y104" s="47"/>
      <c r="AA104" s="46"/>
      <c r="AC104" s="46" t="s">
        <v>48</v>
      </c>
      <c r="AD104" s="186"/>
      <c r="AE104" s="186"/>
      <c r="AF104" s="186"/>
      <c r="AG104" s="186"/>
      <c r="AH104" s="47"/>
      <c r="AI104" s="47"/>
      <c r="AJ104" s="47"/>
      <c r="AK104" s="47"/>
      <c r="AM104" s="91" t="s">
        <v>152</v>
      </c>
      <c r="AN104" s="125">
        <f>IF(ISBLANK(AD104),0,1)</f>
        <v>0</v>
      </c>
      <c r="AO104" s="24"/>
      <c r="BY104" s="37"/>
    </row>
    <row r="105" spans="1:81" ht="15" customHeight="1" x14ac:dyDescent="0.3">
      <c r="B105" s="1"/>
      <c r="C105" s="1"/>
      <c r="D105" s="1"/>
      <c r="E105" s="1"/>
      <c r="F105" s="1"/>
      <c r="H105" s="2" t="s">
        <v>49</v>
      </c>
      <c r="I105" s="240">
        <f>'Form 2C.1 - Design'!W143</f>
        <v>0</v>
      </c>
      <c r="J105" s="240"/>
      <c r="K105" s="240"/>
      <c r="L105" s="240"/>
      <c r="O105" s="79"/>
      <c r="P105" s="79"/>
      <c r="Q105" s="48"/>
      <c r="U105" s="82"/>
      <c r="AA105" s="2"/>
      <c r="AC105" s="2" t="s">
        <v>49</v>
      </c>
      <c r="AD105" s="243"/>
      <c r="AE105" s="243"/>
      <c r="AF105" s="243"/>
      <c r="AG105" s="243"/>
      <c r="AM105" s="91" t="s">
        <v>153</v>
      </c>
      <c r="AN105" s="125">
        <f>IF(ISBLANK(AD105),0,1)</f>
        <v>0</v>
      </c>
      <c r="AO105" s="24"/>
      <c r="AP105" s="68" t="s">
        <v>154</v>
      </c>
      <c r="AQ105" s="125">
        <f>SUM(AN104:AN105)</f>
        <v>0</v>
      </c>
      <c r="BY105" s="37"/>
    </row>
    <row r="106" spans="1:81" ht="4.95" customHeight="1" x14ac:dyDescent="0.3">
      <c r="B106" s="1"/>
      <c r="C106" s="1"/>
      <c r="D106" s="1"/>
      <c r="E106" s="1"/>
      <c r="F106" s="1"/>
      <c r="G106" s="1"/>
      <c r="J106" s="2"/>
      <c r="K106" s="2"/>
      <c r="L106" s="2"/>
      <c r="M106" s="48"/>
      <c r="N106" s="48"/>
      <c r="O106" s="48"/>
      <c r="P106" s="48"/>
      <c r="Q106" s="48"/>
      <c r="U106" s="2"/>
      <c r="Z106" s="2"/>
      <c r="AA106" s="2"/>
      <c r="AB106" s="2"/>
      <c r="AC106" s="48"/>
      <c r="AD106" s="48"/>
      <c r="AE106" s="48"/>
      <c r="AF106" s="48"/>
      <c r="AM106" s="91"/>
      <c r="AN106" s="24"/>
      <c r="AO106" s="24"/>
      <c r="BY106" s="37"/>
    </row>
    <row r="107" spans="1:81" ht="15" customHeight="1" x14ac:dyDescent="0.3">
      <c r="A107" s="228" t="s">
        <v>61</v>
      </c>
      <c r="B107" s="228"/>
      <c r="C107" s="228"/>
      <c r="D107" s="228"/>
      <c r="E107" s="228"/>
      <c r="F107" s="228"/>
      <c r="G107" s="228"/>
      <c r="H107" s="228"/>
      <c r="I107" s="228"/>
      <c r="J107" s="228"/>
      <c r="K107" s="228"/>
      <c r="L107" s="228"/>
      <c r="M107" s="228"/>
      <c r="N107" s="228"/>
      <c r="O107" s="228"/>
      <c r="P107" s="228"/>
      <c r="Q107" s="228"/>
      <c r="R107" s="228"/>
      <c r="S107" s="228"/>
      <c r="T107" s="228"/>
      <c r="U107" s="228"/>
      <c r="V107" s="228"/>
      <c r="W107" s="228"/>
      <c r="X107" s="228"/>
      <c r="Y107" s="228"/>
      <c r="Z107" s="228"/>
      <c r="AA107" s="228"/>
      <c r="AB107" s="228"/>
      <c r="AC107" s="228"/>
      <c r="AD107" s="228"/>
      <c r="AE107" s="228"/>
      <c r="AF107" s="228"/>
      <c r="AG107" s="228"/>
      <c r="AH107" s="228"/>
      <c r="AI107" s="228"/>
      <c r="AJ107" s="228"/>
      <c r="AK107" s="228"/>
      <c r="AL107" s="228"/>
      <c r="AM107" s="91"/>
    </row>
    <row r="108" spans="1:81" ht="15" customHeight="1" x14ac:dyDescent="0.3">
      <c r="B108" s="1" t="s">
        <v>59</v>
      </c>
      <c r="C108" s="1"/>
      <c r="D108" s="1"/>
      <c r="E108" s="1"/>
      <c r="F108" s="1"/>
      <c r="I108" s="44" t="s">
        <v>62</v>
      </c>
      <c r="J108" s="233">
        <f>'Form 2C.1 - Design'!W27</f>
        <v>0</v>
      </c>
      <c r="K108" s="233"/>
      <c r="L108" s="233"/>
      <c r="M108" s="40" t="s">
        <v>38</v>
      </c>
      <c r="U108" s="42"/>
      <c r="V108" s="1" t="s">
        <v>60</v>
      </c>
      <c r="W108" s="1"/>
      <c r="X108" s="1"/>
      <c r="AC108" s="44" t="s">
        <v>63</v>
      </c>
      <c r="AD108" s="189"/>
      <c r="AE108" s="189"/>
      <c r="AF108" s="189"/>
      <c r="AG108" s="40" t="s">
        <v>38</v>
      </c>
      <c r="AM108" s="91" t="s">
        <v>157</v>
      </c>
      <c r="AN108" s="125">
        <f>IF(OR(AD108&gt;J108,AD108=J108),1,2)</f>
        <v>1</v>
      </c>
      <c r="AO108" s="24"/>
    </row>
    <row r="109" spans="1:81" ht="15" customHeight="1" x14ac:dyDescent="0.3">
      <c r="AK109" s="45"/>
      <c r="AN109" s="125">
        <f>IF(OR(J108=0,ISBLANK(AD108)),2,1)</f>
        <v>2</v>
      </c>
      <c r="AO109" s="24"/>
      <c r="AU109" s="50"/>
      <c r="AV109" s="5"/>
      <c r="AW109" s="5"/>
      <c r="AX109" s="5"/>
      <c r="AY109" s="5"/>
      <c r="AZ109" s="5"/>
      <c r="BA109" s="5"/>
      <c r="BB109" s="5"/>
      <c r="BC109" s="5"/>
      <c r="BD109" s="5"/>
      <c r="BE109" s="5"/>
      <c r="BF109" s="5"/>
      <c r="BG109" s="5"/>
      <c r="BH109" s="5"/>
      <c r="BI109" s="5"/>
      <c r="BJ109" s="5"/>
      <c r="BK109" s="5"/>
      <c r="BL109" s="5"/>
      <c r="BM109" s="5"/>
      <c r="BN109" s="5"/>
      <c r="BO109" s="5"/>
      <c r="BP109" s="5"/>
      <c r="BQ109" s="5"/>
      <c r="BR109" s="5"/>
      <c r="BS109" s="5"/>
      <c r="BT109" s="5"/>
      <c r="BU109" s="5"/>
      <c r="BV109" s="5"/>
      <c r="BW109" s="5"/>
      <c r="BX109" s="5"/>
      <c r="BY109" s="5"/>
    </row>
    <row r="110" spans="1:81" ht="15" customHeight="1" x14ac:dyDescent="0.3">
      <c r="B110" s="203">
        <f>Tables!$C$13</f>
        <v>45566</v>
      </c>
      <c r="C110" s="203"/>
      <c r="D110" s="203"/>
      <c r="E110" s="203"/>
      <c r="F110" s="203"/>
      <c r="G110" s="203"/>
      <c r="H110" s="203"/>
      <c r="R110" s="191" t="s">
        <v>339</v>
      </c>
      <c r="S110" s="191"/>
      <c r="T110" s="191"/>
      <c r="U110" s="191"/>
      <c r="AK110" s="45"/>
      <c r="AU110" s="50"/>
      <c r="AV110" s="5"/>
      <c r="AW110" s="5"/>
      <c r="AX110" s="5"/>
      <c r="AY110" s="5"/>
      <c r="AZ110" s="5"/>
      <c r="BA110" s="5"/>
      <c r="BB110" s="5"/>
      <c r="BC110" s="5"/>
      <c r="BD110" s="5"/>
      <c r="BE110" s="5"/>
      <c r="BF110" s="5"/>
      <c r="BG110" s="5"/>
      <c r="BH110" s="5"/>
      <c r="BI110" s="5"/>
      <c r="BJ110" s="5"/>
      <c r="BK110" s="5"/>
      <c r="BL110" s="5"/>
      <c r="BM110" s="5"/>
      <c r="BN110" s="5"/>
      <c r="BO110" s="5"/>
      <c r="BP110" s="5"/>
      <c r="BQ110" s="5"/>
      <c r="BR110" s="5"/>
      <c r="BS110" s="5"/>
      <c r="BT110" s="5"/>
      <c r="BU110" s="5"/>
      <c r="BV110" s="5"/>
      <c r="BW110" s="5"/>
      <c r="BX110" s="5"/>
      <c r="BY110" s="5"/>
    </row>
    <row r="111" spans="1:81" ht="15" customHeight="1" x14ac:dyDescent="0.3">
      <c r="C111" s="2" t="s">
        <v>1</v>
      </c>
      <c r="D111" s="167">
        <f>IF(ISBLANK($E$15),"",$E$15)</f>
        <v>0</v>
      </c>
      <c r="E111" s="167"/>
      <c r="F111" s="167"/>
      <c r="G111" s="167"/>
      <c r="H111" s="167"/>
      <c r="I111" s="167"/>
      <c r="J111" s="167"/>
      <c r="K111" s="167"/>
      <c r="L111" s="167"/>
      <c r="M111" s="167"/>
      <c r="N111" s="167"/>
      <c r="O111" s="167"/>
      <c r="P111" s="167"/>
      <c r="Q111" s="167"/>
      <c r="R111" s="167"/>
      <c r="S111" s="167"/>
      <c r="T111" s="167"/>
      <c r="U111" s="167"/>
      <c r="V111" s="167"/>
      <c r="W111" s="167"/>
      <c r="X111" s="167"/>
      <c r="Y111" s="167"/>
      <c r="Z111" s="167"/>
      <c r="AA111" s="51"/>
      <c r="AB111" s="51"/>
      <c r="AC111" s="51"/>
      <c r="AF111" s="2" t="s">
        <v>20</v>
      </c>
      <c r="AG111" s="168">
        <f>$AF$15</f>
        <v>0</v>
      </c>
      <c r="AH111" s="168"/>
      <c r="AI111" s="168"/>
      <c r="AJ111" s="168"/>
      <c r="AK111" s="168"/>
      <c r="AU111" s="50"/>
      <c r="AV111" s="5"/>
      <c r="AW111" s="5"/>
      <c r="AX111" s="5"/>
      <c r="AY111" s="5"/>
      <c r="AZ111" s="5"/>
      <c r="BA111" s="5"/>
      <c r="BB111" s="5"/>
      <c r="BC111" s="5"/>
      <c r="BD111" s="5"/>
      <c r="BE111" s="5"/>
      <c r="BF111" s="5"/>
      <c r="BG111" s="5"/>
      <c r="BH111" s="5"/>
      <c r="BI111" s="5"/>
      <c r="BJ111" s="5"/>
      <c r="BK111" s="5"/>
      <c r="BL111" s="5"/>
      <c r="BM111" s="5"/>
      <c r="BN111" s="5"/>
      <c r="BO111" s="5"/>
      <c r="BP111" s="5"/>
      <c r="BQ111" s="5"/>
      <c r="BR111" s="5"/>
      <c r="BS111" s="5"/>
      <c r="BT111" s="5"/>
      <c r="BU111" s="5"/>
      <c r="BV111" s="5"/>
      <c r="BW111" s="5"/>
      <c r="BX111" s="5"/>
      <c r="BY111" s="5"/>
    </row>
    <row r="112" spans="1:81" ht="15" customHeight="1" x14ac:dyDescent="0.3">
      <c r="H112" s="52"/>
      <c r="I112" s="52"/>
      <c r="J112" s="2"/>
      <c r="K112" s="2"/>
      <c r="L112" s="2"/>
      <c r="M112" s="52"/>
      <c r="N112" s="51"/>
      <c r="O112" s="51"/>
      <c r="P112" s="51"/>
      <c r="Q112" s="51"/>
      <c r="R112" s="51"/>
      <c r="S112" s="51"/>
      <c r="T112" s="51"/>
      <c r="U112" s="51"/>
      <c r="V112" s="51"/>
      <c r="W112" s="51"/>
      <c r="X112" s="51"/>
      <c r="Y112" s="51"/>
      <c r="Z112" s="51"/>
      <c r="AA112" s="51"/>
      <c r="AB112" s="51"/>
      <c r="AC112" s="51"/>
      <c r="AF112" s="2" t="s">
        <v>34</v>
      </c>
      <c r="AG112" s="169">
        <f>IF(ISBLANK($AF$16),"",$AF$16)</f>
        <v>0</v>
      </c>
      <c r="AH112" s="169"/>
      <c r="AI112" s="169"/>
      <c r="AJ112" s="169"/>
      <c r="AK112" s="169"/>
      <c r="AU112" s="50"/>
      <c r="AV112" s="5"/>
      <c r="AW112" s="5"/>
      <c r="AX112" s="5"/>
      <c r="AY112" s="5"/>
      <c r="AZ112" s="5"/>
      <c r="BA112" s="5"/>
      <c r="BB112" s="5"/>
      <c r="BC112" s="5"/>
      <c r="BD112" s="5"/>
      <c r="BE112" s="5"/>
      <c r="BF112" s="5"/>
      <c r="BG112" s="5"/>
      <c r="BH112" s="5"/>
      <c r="BI112" s="5"/>
      <c r="BJ112" s="5"/>
      <c r="BK112" s="5"/>
      <c r="BL112" s="5"/>
      <c r="BM112" s="5"/>
      <c r="BN112" s="5"/>
      <c r="BO112" s="5"/>
      <c r="BP112" s="5"/>
      <c r="BQ112" s="5"/>
      <c r="BR112" s="5"/>
      <c r="BS112" s="5"/>
      <c r="BT112" s="5"/>
      <c r="BU112" s="5"/>
      <c r="BV112" s="5"/>
      <c r="BW112" s="5"/>
      <c r="BX112" s="5"/>
      <c r="BY112" s="5"/>
    </row>
    <row r="113" spans="1:77" ht="4.95" customHeight="1" x14ac:dyDescent="0.3">
      <c r="H113" s="52"/>
      <c r="I113" s="52"/>
      <c r="J113" s="2"/>
      <c r="K113" s="2"/>
      <c r="L113" s="2"/>
      <c r="M113" s="52"/>
      <c r="N113" s="51"/>
      <c r="O113" s="51"/>
      <c r="P113" s="51"/>
      <c r="Q113" s="51"/>
      <c r="R113" s="51"/>
      <c r="S113" s="51"/>
      <c r="T113" s="51"/>
      <c r="U113" s="51"/>
      <c r="V113" s="51"/>
      <c r="W113" s="51"/>
      <c r="X113" s="51"/>
      <c r="Y113" s="51"/>
      <c r="Z113" s="51"/>
      <c r="AA113" s="51"/>
      <c r="AB113" s="51"/>
      <c r="AC113" s="51"/>
      <c r="AD113" s="51"/>
      <c r="AE113" s="51"/>
      <c r="AF113" s="51"/>
      <c r="AG113" s="51"/>
      <c r="AH113" s="51"/>
      <c r="AI113" s="51"/>
      <c r="AJ113" s="51"/>
      <c r="AK113" s="51"/>
      <c r="AL113" s="51"/>
      <c r="AU113" s="50"/>
      <c r="AV113" s="5"/>
      <c r="AW113" s="5"/>
      <c r="AX113" s="5"/>
      <c r="AY113" s="5"/>
      <c r="AZ113" s="5"/>
      <c r="BA113" s="5"/>
      <c r="BB113" s="5"/>
      <c r="BC113" s="5"/>
      <c r="BD113" s="5"/>
      <c r="BE113" s="5"/>
      <c r="BF113" s="5"/>
      <c r="BG113" s="5"/>
      <c r="BH113" s="5"/>
      <c r="BI113" s="5"/>
      <c r="BJ113" s="5"/>
      <c r="BK113" s="5"/>
      <c r="BL113" s="5"/>
      <c r="BM113" s="5"/>
      <c r="BN113" s="5"/>
      <c r="BO113" s="5"/>
      <c r="BP113" s="5"/>
      <c r="BQ113" s="5"/>
      <c r="BR113" s="5"/>
      <c r="BS113" s="5"/>
      <c r="BT113" s="5"/>
      <c r="BU113" s="5"/>
      <c r="BV113" s="5"/>
      <c r="BW113" s="5"/>
      <c r="BX113" s="5"/>
      <c r="BY113" s="5"/>
    </row>
    <row r="114" spans="1:77" ht="15" customHeight="1" x14ac:dyDescent="0.3">
      <c r="A114" s="228" t="s">
        <v>477</v>
      </c>
      <c r="B114" s="228"/>
      <c r="C114" s="228"/>
      <c r="D114" s="228"/>
      <c r="E114" s="228"/>
      <c r="F114" s="228"/>
      <c r="G114" s="228"/>
      <c r="H114" s="228"/>
      <c r="I114" s="228"/>
      <c r="J114" s="228"/>
      <c r="K114" s="228"/>
      <c r="L114" s="228"/>
      <c r="M114" s="228"/>
      <c r="N114" s="228"/>
      <c r="O114" s="228"/>
      <c r="P114" s="228"/>
      <c r="Q114" s="228"/>
      <c r="R114" s="228"/>
      <c r="S114" s="228"/>
      <c r="T114" s="228"/>
      <c r="U114" s="228"/>
      <c r="V114" s="228"/>
      <c r="W114" s="228"/>
      <c r="X114" s="228"/>
      <c r="Y114" s="228"/>
      <c r="Z114" s="228"/>
      <c r="AA114" s="228"/>
      <c r="AB114" s="228"/>
      <c r="AC114" s="228"/>
      <c r="AD114" s="228"/>
      <c r="AE114" s="228"/>
      <c r="AF114" s="228"/>
      <c r="AG114" s="228"/>
      <c r="AH114" s="228"/>
      <c r="AI114" s="228"/>
      <c r="AJ114" s="228"/>
      <c r="AK114" s="228"/>
      <c r="AL114" s="228"/>
      <c r="AM114" s="70"/>
      <c r="AN114" s="70"/>
      <c r="AO114" s="70"/>
    </row>
    <row r="115" spans="1:77" ht="15" customHeight="1" x14ac:dyDescent="0.3">
      <c r="B115" s="1" t="s">
        <v>59</v>
      </c>
      <c r="C115" s="1"/>
      <c r="D115" s="1"/>
      <c r="E115" s="1"/>
      <c r="F115" s="1"/>
      <c r="H115" s="1"/>
      <c r="U115" s="42"/>
      <c r="V115" s="1" t="s">
        <v>60</v>
      </c>
      <c r="X115" s="1"/>
      <c r="Y115" s="1"/>
    </row>
    <row r="116" spans="1:77" ht="15" customHeight="1" x14ac:dyDescent="0.3">
      <c r="C116" s="4" t="s">
        <v>16</v>
      </c>
      <c r="G116" s="191" t="s">
        <v>17</v>
      </c>
      <c r="H116" s="191"/>
      <c r="I116" s="191"/>
      <c r="J116" s="191"/>
      <c r="K116" s="4"/>
      <c r="M116" s="40" t="s">
        <v>52</v>
      </c>
      <c r="U116" s="82"/>
      <c r="W116" s="4" t="s">
        <v>16</v>
      </c>
      <c r="X116" s="4"/>
      <c r="Y116" s="4"/>
      <c r="AA116" s="191" t="s">
        <v>17</v>
      </c>
      <c r="AB116" s="191"/>
      <c r="AC116" s="191"/>
      <c r="AD116" s="191"/>
      <c r="AG116" s="40" t="s">
        <v>52</v>
      </c>
    </row>
    <row r="117" spans="1:77" ht="13.95" customHeight="1" x14ac:dyDescent="0.3">
      <c r="B117" s="224">
        <f>'Form 2C.1 - Design'!C147</f>
        <v>0</v>
      </c>
      <c r="C117" s="224"/>
      <c r="D117" s="224"/>
      <c r="E117" s="40" t="s">
        <v>44</v>
      </c>
      <c r="G117" s="232">
        <f>'Form 2C.1 - Design'!H147</f>
        <v>0</v>
      </c>
      <c r="H117" s="232"/>
      <c r="I117" s="232"/>
      <c r="J117" s="232"/>
      <c r="K117" s="40" t="s">
        <v>40</v>
      </c>
      <c r="M117" s="232">
        <f>'Form 2C.1 - Design'!M147</f>
        <v>0</v>
      </c>
      <c r="N117" s="232"/>
      <c r="O117" s="232"/>
      <c r="P117" s="232"/>
      <c r="Q117" s="40" t="s">
        <v>38</v>
      </c>
      <c r="U117" s="82"/>
      <c r="V117" s="185"/>
      <c r="W117" s="185"/>
      <c r="X117" s="185"/>
      <c r="Y117" s="40" t="s">
        <v>44</v>
      </c>
      <c r="AA117" s="189"/>
      <c r="AB117" s="189"/>
      <c r="AC117" s="189"/>
      <c r="AD117" s="189"/>
      <c r="AE117" s="40" t="s">
        <v>40</v>
      </c>
      <c r="AG117" s="189"/>
      <c r="AH117" s="189"/>
      <c r="AI117" s="189"/>
      <c r="AJ117" s="189"/>
      <c r="AK117" s="40" t="s">
        <v>38</v>
      </c>
      <c r="AM117" s="124">
        <f>IF(ISBLANK(AA117),0,1)</f>
        <v>0</v>
      </c>
      <c r="AN117" s="124">
        <f>IF(ISBLANK(AG117),0,1)</f>
        <v>0</v>
      </c>
      <c r="AO117" s="124"/>
      <c r="AP117" s="125">
        <f t="shared" ref="AP117:AP136" si="3">IF(ISBLANK(V117),1,2)</f>
        <v>1</v>
      </c>
    </row>
    <row r="118" spans="1:77" ht="13.95" customHeight="1" x14ac:dyDescent="0.3">
      <c r="B118" s="225">
        <f>'Form 2C.1 - Design'!C148</f>
        <v>0</v>
      </c>
      <c r="C118" s="225"/>
      <c r="D118" s="225"/>
      <c r="E118" s="40" t="s">
        <v>44</v>
      </c>
      <c r="G118" s="206">
        <f>'Form 2C.1 - Design'!H148</f>
        <v>0</v>
      </c>
      <c r="H118" s="206"/>
      <c r="I118" s="206"/>
      <c r="J118" s="206"/>
      <c r="K118" s="40" t="s">
        <v>40</v>
      </c>
      <c r="M118" s="232">
        <f>'Form 2C.1 - Design'!M148</f>
        <v>0</v>
      </c>
      <c r="N118" s="232"/>
      <c r="O118" s="232"/>
      <c r="P118" s="232"/>
      <c r="Q118" s="40" t="s">
        <v>38</v>
      </c>
      <c r="U118" s="82"/>
      <c r="V118" s="188"/>
      <c r="W118" s="188"/>
      <c r="X118" s="188"/>
      <c r="Y118" s="40" t="s">
        <v>44</v>
      </c>
      <c r="AA118" s="183"/>
      <c r="AB118" s="183"/>
      <c r="AC118" s="183"/>
      <c r="AD118" s="183"/>
      <c r="AE118" s="40" t="s">
        <v>40</v>
      </c>
      <c r="AG118" s="183"/>
      <c r="AH118" s="183"/>
      <c r="AI118" s="183"/>
      <c r="AJ118" s="183"/>
      <c r="AK118" s="40" t="s">
        <v>38</v>
      </c>
      <c r="AP118" s="125">
        <f t="shared" si="3"/>
        <v>1</v>
      </c>
    </row>
    <row r="119" spans="1:77" ht="13.95" customHeight="1" x14ac:dyDescent="0.3">
      <c r="B119" s="225">
        <f>'Form 2C.1 - Design'!C149</f>
        <v>0</v>
      </c>
      <c r="C119" s="225"/>
      <c r="D119" s="225"/>
      <c r="E119" s="40" t="s">
        <v>44</v>
      </c>
      <c r="G119" s="206">
        <f>'Form 2C.1 - Design'!H149</f>
        <v>0</v>
      </c>
      <c r="H119" s="206"/>
      <c r="I119" s="206"/>
      <c r="J119" s="206"/>
      <c r="K119" s="40" t="s">
        <v>40</v>
      </c>
      <c r="M119" s="232">
        <f>'Form 2C.1 - Design'!M149</f>
        <v>0</v>
      </c>
      <c r="N119" s="232"/>
      <c r="O119" s="232"/>
      <c r="P119" s="232"/>
      <c r="Q119" s="40" t="s">
        <v>38</v>
      </c>
      <c r="U119" s="82"/>
      <c r="V119" s="188"/>
      <c r="W119" s="188"/>
      <c r="X119" s="188"/>
      <c r="Y119" s="40" t="s">
        <v>44</v>
      </c>
      <c r="AA119" s="183"/>
      <c r="AB119" s="183"/>
      <c r="AC119" s="183"/>
      <c r="AD119" s="183"/>
      <c r="AE119" s="40" t="s">
        <v>40</v>
      </c>
      <c r="AG119" s="183"/>
      <c r="AH119" s="183"/>
      <c r="AI119" s="183"/>
      <c r="AJ119" s="183"/>
      <c r="AK119" s="40" t="s">
        <v>38</v>
      </c>
      <c r="AP119" s="125">
        <f t="shared" si="3"/>
        <v>1</v>
      </c>
    </row>
    <row r="120" spans="1:77" ht="13.95" customHeight="1" x14ac:dyDescent="0.3">
      <c r="B120" s="225">
        <f>'Form 2C.1 - Design'!C150</f>
        <v>0</v>
      </c>
      <c r="C120" s="225"/>
      <c r="D120" s="225"/>
      <c r="E120" s="40" t="s">
        <v>44</v>
      </c>
      <c r="G120" s="206">
        <f>'Form 2C.1 - Design'!H150</f>
        <v>0</v>
      </c>
      <c r="H120" s="206"/>
      <c r="I120" s="206"/>
      <c r="J120" s="206"/>
      <c r="K120" s="40" t="s">
        <v>40</v>
      </c>
      <c r="M120" s="232">
        <f>'Form 2C.1 - Design'!M150</f>
        <v>0</v>
      </c>
      <c r="N120" s="232"/>
      <c r="O120" s="232"/>
      <c r="P120" s="232"/>
      <c r="Q120" s="40" t="s">
        <v>38</v>
      </c>
      <c r="U120" s="82"/>
      <c r="V120" s="188"/>
      <c r="W120" s="188"/>
      <c r="X120" s="188"/>
      <c r="Y120" s="40" t="s">
        <v>44</v>
      </c>
      <c r="AA120" s="183"/>
      <c r="AB120" s="183"/>
      <c r="AC120" s="183"/>
      <c r="AD120" s="183"/>
      <c r="AE120" s="40" t="s">
        <v>40</v>
      </c>
      <c r="AG120" s="183"/>
      <c r="AH120" s="183"/>
      <c r="AI120" s="183"/>
      <c r="AJ120" s="183"/>
      <c r="AK120" s="40" t="s">
        <v>38</v>
      </c>
      <c r="AP120" s="125">
        <f t="shared" si="3"/>
        <v>1</v>
      </c>
    </row>
    <row r="121" spans="1:77" ht="13.95" customHeight="1" x14ac:dyDescent="0.3">
      <c r="B121" s="225">
        <f>'Form 2C.1 - Design'!C151</f>
        <v>0</v>
      </c>
      <c r="C121" s="225"/>
      <c r="D121" s="225"/>
      <c r="E121" s="40" t="s">
        <v>44</v>
      </c>
      <c r="G121" s="206">
        <f>'Form 2C.1 - Design'!H151</f>
        <v>0</v>
      </c>
      <c r="H121" s="206"/>
      <c r="I121" s="206"/>
      <c r="J121" s="206"/>
      <c r="K121" s="40" t="s">
        <v>40</v>
      </c>
      <c r="M121" s="232">
        <f>'Form 2C.1 - Design'!M151</f>
        <v>0</v>
      </c>
      <c r="N121" s="232"/>
      <c r="O121" s="232"/>
      <c r="P121" s="232"/>
      <c r="Q121" s="40" t="s">
        <v>38</v>
      </c>
      <c r="U121" s="82"/>
      <c r="V121" s="188"/>
      <c r="W121" s="188"/>
      <c r="X121" s="188"/>
      <c r="Y121" s="40" t="s">
        <v>44</v>
      </c>
      <c r="AA121" s="183"/>
      <c r="AB121" s="183"/>
      <c r="AC121" s="183"/>
      <c r="AD121" s="183"/>
      <c r="AE121" s="40" t="s">
        <v>40</v>
      </c>
      <c r="AG121" s="183"/>
      <c r="AH121" s="183"/>
      <c r="AI121" s="183"/>
      <c r="AJ121" s="183"/>
      <c r="AK121" s="40" t="s">
        <v>38</v>
      </c>
      <c r="AP121" s="125">
        <f t="shared" si="3"/>
        <v>1</v>
      </c>
    </row>
    <row r="122" spans="1:77" ht="13.95" customHeight="1" x14ac:dyDescent="0.3">
      <c r="B122" s="225">
        <f>'Form 2C.1 - Design'!C152</f>
        <v>0</v>
      </c>
      <c r="C122" s="225"/>
      <c r="D122" s="225"/>
      <c r="E122" s="40" t="s">
        <v>44</v>
      </c>
      <c r="G122" s="206">
        <f>'Form 2C.1 - Design'!H152</f>
        <v>0</v>
      </c>
      <c r="H122" s="206"/>
      <c r="I122" s="206"/>
      <c r="J122" s="206"/>
      <c r="K122" s="40" t="s">
        <v>40</v>
      </c>
      <c r="M122" s="232">
        <f>'Form 2C.1 - Design'!M152</f>
        <v>0</v>
      </c>
      <c r="N122" s="232"/>
      <c r="O122" s="232"/>
      <c r="P122" s="232"/>
      <c r="Q122" s="40" t="s">
        <v>38</v>
      </c>
      <c r="U122" s="82"/>
      <c r="V122" s="188"/>
      <c r="W122" s="188"/>
      <c r="X122" s="188"/>
      <c r="Y122" s="40" t="s">
        <v>44</v>
      </c>
      <c r="AA122" s="183"/>
      <c r="AB122" s="183"/>
      <c r="AC122" s="183"/>
      <c r="AD122" s="183"/>
      <c r="AE122" s="40" t="s">
        <v>40</v>
      </c>
      <c r="AG122" s="183"/>
      <c r="AH122" s="183"/>
      <c r="AI122" s="183"/>
      <c r="AJ122" s="183"/>
      <c r="AK122" s="40" t="s">
        <v>38</v>
      </c>
      <c r="AP122" s="125">
        <f t="shared" si="3"/>
        <v>1</v>
      </c>
    </row>
    <row r="123" spans="1:77" ht="13.95" customHeight="1" x14ac:dyDescent="0.3">
      <c r="B123" s="225">
        <f>'Form 2C.1 - Design'!C153</f>
        <v>0</v>
      </c>
      <c r="C123" s="225"/>
      <c r="D123" s="225"/>
      <c r="E123" s="40" t="s">
        <v>44</v>
      </c>
      <c r="G123" s="206">
        <f>'Form 2C.1 - Design'!H153</f>
        <v>0</v>
      </c>
      <c r="H123" s="206"/>
      <c r="I123" s="206"/>
      <c r="J123" s="206"/>
      <c r="K123" s="40" t="s">
        <v>40</v>
      </c>
      <c r="M123" s="232">
        <f>'Form 2C.1 - Design'!M153</f>
        <v>0</v>
      </c>
      <c r="N123" s="232"/>
      <c r="O123" s="232"/>
      <c r="P123" s="232"/>
      <c r="Q123" s="40" t="s">
        <v>38</v>
      </c>
      <c r="U123" s="82"/>
      <c r="V123" s="188"/>
      <c r="W123" s="188"/>
      <c r="X123" s="188"/>
      <c r="Y123" s="40" t="s">
        <v>44</v>
      </c>
      <c r="AA123" s="183"/>
      <c r="AB123" s="183"/>
      <c r="AC123" s="183"/>
      <c r="AD123" s="183"/>
      <c r="AE123" s="40" t="s">
        <v>40</v>
      </c>
      <c r="AG123" s="183"/>
      <c r="AH123" s="183"/>
      <c r="AI123" s="183"/>
      <c r="AJ123" s="183"/>
      <c r="AK123" s="40" t="s">
        <v>38</v>
      </c>
      <c r="AP123" s="125">
        <f t="shared" si="3"/>
        <v>1</v>
      </c>
    </row>
    <row r="124" spans="1:77" ht="13.95" customHeight="1" x14ac:dyDescent="0.3">
      <c r="B124" s="225">
        <f>'Form 2C.1 - Design'!C154</f>
        <v>0</v>
      </c>
      <c r="C124" s="225"/>
      <c r="D124" s="225"/>
      <c r="E124" s="40" t="s">
        <v>44</v>
      </c>
      <c r="G124" s="206">
        <f>'Form 2C.1 - Design'!H154</f>
        <v>0</v>
      </c>
      <c r="H124" s="206"/>
      <c r="I124" s="206"/>
      <c r="J124" s="206"/>
      <c r="K124" s="40" t="s">
        <v>40</v>
      </c>
      <c r="M124" s="232">
        <f>'Form 2C.1 - Design'!M154</f>
        <v>0</v>
      </c>
      <c r="N124" s="232"/>
      <c r="O124" s="232"/>
      <c r="P124" s="232"/>
      <c r="Q124" s="40" t="s">
        <v>38</v>
      </c>
      <c r="U124" s="82"/>
      <c r="V124" s="188"/>
      <c r="W124" s="188"/>
      <c r="X124" s="188"/>
      <c r="Y124" s="40" t="s">
        <v>44</v>
      </c>
      <c r="AA124" s="183"/>
      <c r="AB124" s="183"/>
      <c r="AC124" s="183"/>
      <c r="AD124" s="183"/>
      <c r="AE124" s="40" t="s">
        <v>40</v>
      </c>
      <c r="AG124" s="183"/>
      <c r="AH124" s="183"/>
      <c r="AI124" s="183"/>
      <c r="AJ124" s="183"/>
      <c r="AK124" s="40" t="s">
        <v>38</v>
      </c>
      <c r="AP124" s="125">
        <f t="shared" si="3"/>
        <v>1</v>
      </c>
    </row>
    <row r="125" spans="1:77" ht="13.95" customHeight="1" x14ac:dyDescent="0.3">
      <c r="B125" s="225">
        <f>'Form 2C.1 - Design'!C155</f>
        <v>0</v>
      </c>
      <c r="C125" s="225"/>
      <c r="D125" s="225"/>
      <c r="E125" s="40" t="s">
        <v>44</v>
      </c>
      <c r="G125" s="206">
        <f>'Form 2C.1 - Design'!H155</f>
        <v>0</v>
      </c>
      <c r="H125" s="206"/>
      <c r="I125" s="206"/>
      <c r="J125" s="206"/>
      <c r="K125" s="40" t="s">
        <v>40</v>
      </c>
      <c r="M125" s="232">
        <f>'Form 2C.1 - Design'!M155</f>
        <v>0</v>
      </c>
      <c r="N125" s="232"/>
      <c r="O125" s="232"/>
      <c r="P125" s="232"/>
      <c r="Q125" s="40" t="s">
        <v>38</v>
      </c>
      <c r="U125" s="82"/>
      <c r="V125" s="188"/>
      <c r="W125" s="188"/>
      <c r="X125" s="188"/>
      <c r="Y125" s="40" t="s">
        <v>44</v>
      </c>
      <c r="AA125" s="183"/>
      <c r="AB125" s="183"/>
      <c r="AC125" s="183"/>
      <c r="AD125" s="183"/>
      <c r="AE125" s="40" t="s">
        <v>40</v>
      </c>
      <c r="AG125" s="183"/>
      <c r="AH125" s="183"/>
      <c r="AI125" s="183"/>
      <c r="AJ125" s="183"/>
      <c r="AK125" s="40" t="s">
        <v>38</v>
      </c>
      <c r="AP125" s="125">
        <f t="shared" si="3"/>
        <v>1</v>
      </c>
    </row>
    <row r="126" spans="1:77" ht="13.95" customHeight="1" x14ac:dyDescent="0.3">
      <c r="B126" s="225">
        <f>'Form 2C.1 - Design'!C156</f>
        <v>0</v>
      </c>
      <c r="C126" s="225"/>
      <c r="D126" s="225"/>
      <c r="E126" s="40" t="s">
        <v>44</v>
      </c>
      <c r="G126" s="206">
        <f>'Form 2C.1 - Design'!H156</f>
        <v>0</v>
      </c>
      <c r="H126" s="206"/>
      <c r="I126" s="206"/>
      <c r="J126" s="206"/>
      <c r="K126" s="40" t="s">
        <v>40</v>
      </c>
      <c r="M126" s="232">
        <f>'Form 2C.1 - Design'!M156</f>
        <v>0</v>
      </c>
      <c r="N126" s="232"/>
      <c r="O126" s="232"/>
      <c r="P126" s="232"/>
      <c r="Q126" s="40" t="s">
        <v>38</v>
      </c>
      <c r="U126" s="82"/>
      <c r="V126" s="188"/>
      <c r="W126" s="188"/>
      <c r="X126" s="188"/>
      <c r="Y126" s="40" t="s">
        <v>44</v>
      </c>
      <c r="AA126" s="183"/>
      <c r="AB126" s="183"/>
      <c r="AC126" s="183"/>
      <c r="AD126" s="183"/>
      <c r="AE126" s="40" t="s">
        <v>40</v>
      </c>
      <c r="AG126" s="183"/>
      <c r="AH126" s="183"/>
      <c r="AI126" s="183"/>
      <c r="AJ126" s="183"/>
      <c r="AK126" s="40" t="s">
        <v>38</v>
      </c>
      <c r="AP126" s="125">
        <f t="shared" si="3"/>
        <v>1</v>
      </c>
    </row>
    <row r="127" spans="1:77" ht="13.95" customHeight="1" x14ac:dyDescent="0.3">
      <c r="B127" s="225">
        <f>'Form 2C.1 - Design'!S147</f>
        <v>0</v>
      </c>
      <c r="C127" s="225"/>
      <c r="D127" s="225"/>
      <c r="E127" s="40" t="s">
        <v>44</v>
      </c>
      <c r="G127" s="206">
        <f>'Form 2C.1 - Design'!X147</f>
        <v>0</v>
      </c>
      <c r="H127" s="206"/>
      <c r="I127" s="206"/>
      <c r="J127" s="206"/>
      <c r="K127" s="40" t="s">
        <v>40</v>
      </c>
      <c r="M127" s="232">
        <f>'Form 2C.1 - Design'!AC147</f>
        <v>0</v>
      </c>
      <c r="N127" s="232"/>
      <c r="O127" s="232"/>
      <c r="P127" s="232"/>
      <c r="Q127" s="40" t="s">
        <v>38</v>
      </c>
      <c r="U127" s="82"/>
      <c r="V127" s="188"/>
      <c r="W127" s="188"/>
      <c r="X127" s="188"/>
      <c r="Y127" s="40" t="s">
        <v>44</v>
      </c>
      <c r="AA127" s="183"/>
      <c r="AB127" s="183"/>
      <c r="AC127" s="183"/>
      <c r="AD127" s="183"/>
      <c r="AE127" s="40" t="s">
        <v>40</v>
      </c>
      <c r="AG127" s="183"/>
      <c r="AH127" s="183"/>
      <c r="AI127" s="183"/>
      <c r="AJ127" s="183"/>
      <c r="AK127" s="40" t="s">
        <v>38</v>
      </c>
      <c r="AP127" s="125">
        <f t="shared" si="3"/>
        <v>1</v>
      </c>
    </row>
    <row r="128" spans="1:77" ht="13.95" customHeight="1" x14ac:dyDescent="0.3">
      <c r="B128" s="225">
        <f>'Form 2C.1 - Design'!S148</f>
        <v>0</v>
      </c>
      <c r="C128" s="225"/>
      <c r="D128" s="225"/>
      <c r="E128" s="40" t="s">
        <v>44</v>
      </c>
      <c r="G128" s="206">
        <f>'Form 2C.1 - Design'!X148</f>
        <v>0</v>
      </c>
      <c r="H128" s="206"/>
      <c r="I128" s="206"/>
      <c r="J128" s="206"/>
      <c r="K128" s="40" t="s">
        <v>40</v>
      </c>
      <c r="M128" s="232">
        <f>'Form 2C.1 - Design'!AC148</f>
        <v>0</v>
      </c>
      <c r="N128" s="232"/>
      <c r="O128" s="232"/>
      <c r="P128" s="232"/>
      <c r="Q128" s="40" t="s">
        <v>38</v>
      </c>
      <c r="U128" s="82"/>
      <c r="V128" s="188"/>
      <c r="W128" s="188"/>
      <c r="X128" s="188"/>
      <c r="Y128" s="40" t="s">
        <v>44</v>
      </c>
      <c r="AA128" s="183"/>
      <c r="AB128" s="183"/>
      <c r="AC128" s="183"/>
      <c r="AD128" s="183"/>
      <c r="AE128" s="40" t="s">
        <v>40</v>
      </c>
      <c r="AG128" s="183"/>
      <c r="AH128" s="183"/>
      <c r="AI128" s="183"/>
      <c r="AJ128" s="183"/>
      <c r="AK128" s="40" t="s">
        <v>38</v>
      </c>
      <c r="AP128" s="125">
        <f t="shared" si="3"/>
        <v>1</v>
      </c>
    </row>
    <row r="129" spans="1:45" ht="13.95" customHeight="1" x14ac:dyDescent="0.3">
      <c r="B129" s="225">
        <f>'Form 2C.1 - Design'!S149</f>
        <v>0</v>
      </c>
      <c r="C129" s="225"/>
      <c r="D129" s="225"/>
      <c r="E129" s="40" t="s">
        <v>44</v>
      </c>
      <c r="G129" s="206">
        <f>'Form 2C.1 - Design'!X149</f>
        <v>0</v>
      </c>
      <c r="H129" s="206"/>
      <c r="I129" s="206"/>
      <c r="J129" s="206"/>
      <c r="K129" s="40" t="s">
        <v>40</v>
      </c>
      <c r="M129" s="232">
        <f>'Form 2C.1 - Design'!AC149</f>
        <v>0</v>
      </c>
      <c r="N129" s="232"/>
      <c r="O129" s="232"/>
      <c r="P129" s="232"/>
      <c r="Q129" s="40" t="s">
        <v>38</v>
      </c>
      <c r="U129" s="82"/>
      <c r="V129" s="188"/>
      <c r="W129" s="188"/>
      <c r="X129" s="188"/>
      <c r="Y129" s="40" t="s">
        <v>44</v>
      </c>
      <c r="AA129" s="183"/>
      <c r="AB129" s="183"/>
      <c r="AC129" s="183"/>
      <c r="AD129" s="183"/>
      <c r="AE129" s="40" t="s">
        <v>40</v>
      </c>
      <c r="AG129" s="183"/>
      <c r="AH129" s="183"/>
      <c r="AI129" s="183"/>
      <c r="AJ129" s="183"/>
      <c r="AK129" s="40" t="s">
        <v>38</v>
      </c>
      <c r="AP129" s="125">
        <f t="shared" si="3"/>
        <v>1</v>
      </c>
    </row>
    <row r="130" spans="1:45" ht="13.95" customHeight="1" x14ac:dyDescent="0.3">
      <c r="B130" s="225">
        <f>'Form 2C.1 - Design'!S150</f>
        <v>0</v>
      </c>
      <c r="C130" s="225"/>
      <c r="D130" s="225"/>
      <c r="E130" s="40" t="s">
        <v>44</v>
      </c>
      <c r="G130" s="206">
        <f>'Form 2C.1 - Design'!X150</f>
        <v>0</v>
      </c>
      <c r="H130" s="206"/>
      <c r="I130" s="206"/>
      <c r="J130" s="206"/>
      <c r="K130" s="40" t="s">
        <v>40</v>
      </c>
      <c r="M130" s="232">
        <f>'Form 2C.1 - Design'!AC150</f>
        <v>0</v>
      </c>
      <c r="N130" s="232"/>
      <c r="O130" s="232"/>
      <c r="P130" s="232"/>
      <c r="Q130" s="40" t="s">
        <v>38</v>
      </c>
      <c r="U130" s="82"/>
      <c r="V130" s="188"/>
      <c r="W130" s="188"/>
      <c r="X130" s="188"/>
      <c r="Y130" s="40" t="s">
        <v>44</v>
      </c>
      <c r="AA130" s="183"/>
      <c r="AB130" s="183"/>
      <c r="AC130" s="183"/>
      <c r="AD130" s="183"/>
      <c r="AE130" s="40" t="s">
        <v>40</v>
      </c>
      <c r="AG130" s="183"/>
      <c r="AH130" s="183"/>
      <c r="AI130" s="183"/>
      <c r="AJ130" s="183"/>
      <c r="AK130" s="40" t="s">
        <v>38</v>
      </c>
      <c r="AP130" s="125">
        <f t="shared" si="3"/>
        <v>1</v>
      </c>
    </row>
    <row r="131" spans="1:45" ht="13.95" customHeight="1" x14ac:dyDescent="0.3">
      <c r="B131" s="225">
        <f>'Form 2C.1 - Design'!S151</f>
        <v>0</v>
      </c>
      <c r="C131" s="225"/>
      <c r="D131" s="225"/>
      <c r="E131" s="40" t="s">
        <v>44</v>
      </c>
      <c r="G131" s="206">
        <f>'Form 2C.1 - Design'!X151</f>
        <v>0</v>
      </c>
      <c r="H131" s="206"/>
      <c r="I131" s="206"/>
      <c r="J131" s="206"/>
      <c r="K131" s="40" t="s">
        <v>40</v>
      </c>
      <c r="M131" s="232">
        <f>'Form 2C.1 - Design'!AC151</f>
        <v>0</v>
      </c>
      <c r="N131" s="232"/>
      <c r="O131" s="232"/>
      <c r="P131" s="232"/>
      <c r="Q131" s="40" t="s">
        <v>38</v>
      </c>
      <c r="U131" s="82"/>
      <c r="V131" s="188"/>
      <c r="W131" s="188"/>
      <c r="X131" s="188"/>
      <c r="Y131" s="40" t="s">
        <v>44</v>
      </c>
      <c r="AA131" s="183"/>
      <c r="AB131" s="183"/>
      <c r="AC131" s="183"/>
      <c r="AD131" s="183"/>
      <c r="AE131" s="40" t="s">
        <v>40</v>
      </c>
      <c r="AG131" s="183"/>
      <c r="AH131" s="183"/>
      <c r="AI131" s="183"/>
      <c r="AJ131" s="183"/>
      <c r="AK131" s="40" t="s">
        <v>38</v>
      </c>
      <c r="AP131" s="125">
        <f t="shared" si="3"/>
        <v>1</v>
      </c>
    </row>
    <row r="132" spans="1:45" ht="13.95" customHeight="1" x14ac:dyDescent="0.3">
      <c r="B132" s="225">
        <f>'Form 2C.1 - Design'!S152</f>
        <v>0</v>
      </c>
      <c r="C132" s="225"/>
      <c r="D132" s="225"/>
      <c r="E132" s="40" t="s">
        <v>44</v>
      </c>
      <c r="G132" s="206">
        <f>'Form 2C.1 - Design'!X152</f>
        <v>0</v>
      </c>
      <c r="H132" s="206"/>
      <c r="I132" s="206"/>
      <c r="J132" s="206"/>
      <c r="K132" s="40" t="s">
        <v>40</v>
      </c>
      <c r="M132" s="232">
        <f>'Form 2C.1 - Design'!AC152</f>
        <v>0</v>
      </c>
      <c r="N132" s="232"/>
      <c r="O132" s="232"/>
      <c r="P132" s="232"/>
      <c r="Q132" s="40" t="s">
        <v>38</v>
      </c>
      <c r="U132" s="82"/>
      <c r="V132" s="188"/>
      <c r="W132" s="188"/>
      <c r="X132" s="188"/>
      <c r="Y132" s="40" t="s">
        <v>44</v>
      </c>
      <c r="AA132" s="183"/>
      <c r="AB132" s="183"/>
      <c r="AC132" s="183"/>
      <c r="AD132" s="183"/>
      <c r="AE132" s="40" t="s">
        <v>40</v>
      </c>
      <c r="AG132" s="183"/>
      <c r="AH132" s="183"/>
      <c r="AI132" s="183"/>
      <c r="AJ132" s="183"/>
      <c r="AK132" s="40" t="s">
        <v>38</v>
      </c>
      <c r="AP132" s="125">
        <f t="shared" si="3"/>
        <v>1</v>
      </c>
    </row>
    <row r="133" spans="1:45" ht="13.95" customHeight="1" x14ac:dyDescent="0.3">
      <c r="B133" s="225">
        <f>'Form 2C.1 - Design'!S153</f>
        <v>0</v>
      </c>
      <c r="C133" s="225"/>
      <c r="D133" s="225"/>
      <c r="E133" s="40" t="s">
        <v>44</v>
      </c>
      <c r="G133" s="206">
        <f>'Form 2C.1 - Design'!X153</f>
        <v>0</v>
      </c>
      <c r="H133" s="206"/>
      <c r="I133" s="206"/>
      <c r="J133" s="206"/>
      <c r="K133" s="40" t="s">
        <v>40</v>
      </c>
      <c r="M133" s="232">
        <f>'Form 2C.1 - Design'!AC153</f>
        <v>0</v>
      </c>
      <c r="N133" s="232"/>
      <c r="O133" s="232"/>
      <c r="P133" s="232"/>
      <c r="Q133" s="40" t="s">
        <v>38</v>
      </c>
      <c r="U133" s="82"/>
      <c r="V133" s="188"/>
      <c r="W133" s="188"/>
      <c r="X133" s="188"/>
      <c r="Y133" s="40" t="s">
        <v>44</v>
      </c>
      <c r="AA133" s="183"/>
      <c r="AB133" s="183"/>
      <c r="AC133" s="183"/>
      <c r="AD133" s="183"/>
      <c r="AE133" s="40" t="s">
        <v>40</v>
      </c>
      <c r="AG133" s="183"/>
      <c r="AH133" s="183"/>
      <c r="AI133" s="183"/>
      <c r="AJ133" s="183"/>
      <c r="AK133" s="40" t="s">
        <v>38</v>
      </c>
      <c r="AP133" s="125">
        <f t="shared" si="3"/>
        <v>1</v>
      </c>
    </row>
    <row r="134" spans="1:45" ht="13.95" customHeight="1" x14ac:dyDescent="0.3">
      <c r="B134" s="225">
        <f>'Form 2C.1 - Design'!S154</f>
        <v>0</v>
      </c>
      <c r="C134" s="225"/>
      <c r="D134" s="225"/>
      <c r="E134" s="40" t="s">
        <v>44</v>
      </c>
      <c r="G134" s="206">
        <f>'Form 2C.1 - Design'!X154</f>
        <v>0</v>
      </c>
      <c r="H134" s="206"/>
      <c r="I134" s="206"/>
      <c r="J134" s="206"/>
      <c r="K134" s="40" t="s">
        <v>40</v>
      </c>
      <c r="M134" s="232">
        <f>'Form 2C.1 - Design'!AC154</f>
        <v>0</v>
      </c>
      <c r="N134" s="232"/>
      <c r="O134" s="232"/>
      <c r="P134" s="232"/>
      <c r="Q134" s="40" t="s">
        <v>38</v>
      </c>
      <c r="U134" s="82"/>
      <c r="V134" s="188"/>
      <c r="W134" s="188"/>
      <c r="X134" s="188"/>
      <c r="Y134" s="40" t="s">
        <v>44</v>
      </c>
      <c r="AA134" s="183"/>
      <c r="AB134" s="183"/>
      <c r="AC134" s="183"/>
      <c r="AD134" s="183"/>
      <c r="AE134" s="40" t="s">
        <v>40</v>
      </c>
      <c r="AG134" s="183"/>
      <c r="AH134" s="183"/>
      <c r="AI134" s="183"/>
      <c r="AJ134" s="183"/>
      <c r="AK134" s="40" t="s">
        <v>38</v>
      </c>
      <c r="AP134" s="125">
        <f t="shared" si="3"/>
        <v>1</v>
      </c>
    </row>
    <row r="135" spans="1:45" ht="13.95" customHeight="1" x14ac:dyDescent="0.3">
      <c r="B135" s="225">
        <f>'Form 2C.1 - Design'!S155</f>
        <v>0</v>
      </c>
      <c r="C135" s="225"/>
      <c r="D135" s="225"/>
      <c r="E135" s="40" t="s">
        <v>44</v>
      </c>
      <c r="G135" s="206">
        <f>'Form 2C.1 - Design'!X155</f>
        <v>0</v>
      </c>
      <c r="H135" s="206"/>
      <c r="I135" s="206"/>
      <c r="J135" s="206"/>
      <c r="K135" s="40" t="s">
        <v>40</v>
      </c>
      <c r="M135" s="232">
        <f>'Form 2C.1 - Design'!AC155</f>
        <v>0</v>
      </c>
      <c r="N135" s="232"/>
      <c r="O135" s="232"/>
      <c r="P135" s="232"/>
      <c r="Q135" s="40" t="s">
        <v>38</v>
      </c>
      <c r="U135" s="82"/>
      <c r="V135" s="188"/>
      <c r="W135" s="188"/>
      <c r="X135" s="188"/>
      <c r="Y135" s="40" t="s">
        <v>44</v>
      </c>
      <c r="AA135" s="183"/>
      <c r="AB135" s="183"/>
      <c r="AC135" s="183"/>
      <c r="AD135" s="183"/>
      <c r="AE135" s="40" t="s">
        <v>40</v>
      </c>
      <c r="AG135" s="183"/>
      <c r="AH135" s="183"/>
      <c r="AI135" s="183"/>
      <c r="AJ135" s="183"/>
      <c r="AK135" s="40" t="s">
        <v>38</v>
      </c>
      <c r="AP135" s="125">
        <f t="shared" si="3"/>
        <v>1</v>
      </c>
    </row>
    <row r="136" spans="1:45" ht="13.95" customHeight="1" x14ac:dyDescent="0.3">
      <c r="B136" s="225">
        <f>'Form 2C.1 - Design'!S156</f>
        <v>0</v>
      </c>
      <c r="C136" s="225"/>
      <c r="D136" s="225"/>
      <c r="E136" s="40" t="s">
        <v>44</v>
      </c>
      <c r="G136" s="206">
        <f>'Form 2C.1 - Design'!X156</f>
        <v>0</v>
      </c>
      <c r="H136" s="206"/>
      <c r="I136" s="206"/>
      <c r="J136" s="206"/>
      <c r="K136" s="40" t="s">
        <v>40</v>
      </c>
      <c r="M136" s="232">
        <f>'Form 2C.1 - Design'!AC156</f>
        <v>0</v>
      </c>
      <c r="N136" s="232"/>
      <c r="O136" s="232"/>
      <c r="P136" s="232"/>
      <c r="Q136" s="40" t="s">
        <v>38</v>
      </c>
      <c r="U136" s="82"/>
      <c r="V136" s="188"/>
      <c r="W136" s="188"/>
      <c r="X136" s="188"/>
      <c r="Y136" s="40" t="s">
        <v>44</v>
      </c>
      <c r="AA136" s="183"/>
      <c r="AB136" s="183"/>
      <c r="AC136" s="183"/>
      <c r="AD136" s="183"/>
      <c r="AE136" s="40" t="s">
        <v>40</v>
      </c>
      <c r="AG136" s="183"/>
      <c r="AH136" s="183"/>
      <c r="AI136" s="183"/>
      <c r="AJ136" s="183"/>
      <c r="AK136" s="40" t="s">
        <v>38</v>
      </c>
      <c r="AP136" s="125">
        <f t="shared" si="3"/>
        <v>1</v>
      </c>
    </row>
    <row r="137" spans="1:45" ht="4.95" customHeight="1" x14ac:dyDescent="0.3">
      <c r="H137" s="45"/>
      <c r="J137" s="49"/>
      <c r="K137" s="49"/>
      <c r="L137" s="49"/>
      <c r="N137" s="53"/>
      <c r="O137" s="53"/>
      <c r="P137" s="53"/>
      <c r="Q137" s="53"/>
      <c r="W137" s="45"/>
      <c r="X137" s="45"/>
      <c r="Y137" s="45"/>
      <c r="AA137" s="49"/>
      <c r="AB137" s="49"/>
      <c r="AC137" s="49"/>
      <c r="AE137" s="53"/>
      <c r="AF137" s="53"/>
      <c r="AG137" s="53"/>
      <c r="AH137" s="53"/>
    </row>
    <row r="138" spans="1:45" ht="15" customHeight="1" x14ac:dyDescent="0.3">
      <c r="A138" s="228" t="s">
        <v>254</v>
      </c>
      <c r="B138" s="228"/>
      <c r="C138" s="228"/>
      <c r="D138" s="228"/>
      <c r="E138" s="228"/>
      <c r="F138" s="228"/>
      <c r="G138" s="228"/>
      <c r="H138" s="228"/>
      <c r="I138" s="228"/>
      <c r="J138" s="228"/>
      <c r="K138" s="228"/>
      <c r="L138" s="228"/>
      <c r="M138" s="228"/>
      <c r="N138" s="228"/>
      <c r="O138" s="228"/>
      <c r="P138" s="228"/>
      <c r="Q138" s="228"/>
      <c r="R138" s="228"/>
      <c r="S138" s="228"/>
      <c r="T138" s="228"/>
      <c r="U138" s="228"/>
      <c r="V138" s="228"/>
      <c r="W138" s="228"/>
      <c r="X138" s="228"/>
      <c r="Y138" s="228"/>
      <c r="Z138" s="228"/>
      <c r="AA138" s="228"/>
      <c r="AB138" s="228"/>
      <c r="AC138" s="228"/>
      <c r="AD138" s="228"/>
      <c r="AE138" s="228"/>
      <c r="AF138" s="228"/>
      <c r="AG138" s="228"/>
      <c r="AH138" s="228"/>
      <c r="AI138" s="228"/>
      <c r="AJ138" s="228"/>
      <c r="AK138" s="228"/>
      <c r="AL138" s="228"/>
      <c r="AM138" s="70"/>
      <c r="AN138" s="70"/>
      <c r="AO138" s="70"/>
      <c r="AQ138" s="130">
        <f>Tables!C26</f>
        <v>6</v>
      </c>
      <c r="AR138" s="15" t="s">
        <v>325</v>
      </c>
    </row>
    <row r="139" spans="1:45" ht="30" customHeight="1" x14ac:dyDescent="0.3">
      <c r="B139" s="1" t="s">
        <v>59</v>
      </c>
      <c r="I139" s="227" t="s">
        <v>132</v>
      </c>
      <c r="J139" s="227"/>
      <c r="K139" s="227"/>
      <c r="L139" s="227"/>
      <c r="M139" s="1"/>
      <c r="N139" s="227" t="s">
        <v>262</v>
      </c>
      <c r="O139" s="227"/>
      <c r="P139" s="227"/>
      <c r="Q139" s="227"/>
      <c r="S139" s="227" t="s">
        <v>263</v>
      </c>
      <c r="T139" s="227"/>
      <c r="U139" s="227"/>
      <c r="V139" s="227"/>
      <c r="X139" s="227" t="s">
        <v>66</v>
      </c>
      <c r="Y139" s="227"/>
      <c r="Z139" s="227"/>
      <c r="AA139" s="227"/>
      <c r="AC139" s="227" t="s">
        <v>272</v>
      </c>
      <c r="AD139" s="227"/>
      <c r="AE139" s="227"/>
      <c r="AF139" s="227"/>
      <c r="AH139" s="227" t="s">
        <v>135</v>
      </c>
      <c r="AI139" s="227"/>
      <c r="AJ139" s="227"/>
      <c r="AK139" s="227"/>
      <c r="AM139" s="15" t="s">
        <v>432</v>
      </c>
      <c r="AN139" s="15" t="s">
        <v>430</v>
      </c>
      <c r="AO139" s="15" t="s">
        <v>489</v>
      </c>
    </row>
    <row r="140" spans="1:45" ht="14.55" customHeight="1" x14ac:dyDescent="0.3">
      <c r="C140" s="170">
        <f>Tables!$C$16</f>
        <v>4.24</v>
      </c>
      <c r="D140" s="170"/>
      <c r="G140" s="2" t="str">
        <f>Tables!$A$16</f>
        <v>(2-yr)</v>
      </c>
      <c r="I140" s="197">
        <f>'Form 2C.1 - Design'!M164</f>
        <v>0</v>
      </c>
      <c r="J140" s="197"/>
      <c r="K140" s="197"/>
      <c r="L140" s="197"/>
      <c r="N140" s="219">
        <f>'Form 2C.1 - Design'!Q164</f>
        <v>0</v>
      </c>
      <c r="O140" s="219"/>
      <c r="P140" s="219"/>
      <c r="Q140" s="219"/>
      <c r="S140" s="219">
        <f>'Form 2C.1 - Design'!U164</f>
        <v>0</v>
      </c>
      <c r="T140" s="219"/>
      <c r="U140" s="219"/>
      <c r="V140" s="219"/>
      <c r="X140" s="219">
        <f>'Form 2C.1 - Design'!Y164</f>
        <v>0</v>
      </c>
      <c r="Y140" s="219"/>
      <c r="Z140" s="219"/>
      <c r="AA140" s="219"/>
      <c r="AC140" s="219">
        <f>'Form 2C.1 - Design'!AC164</f>
        <v>0</v>
      </c>
      <c r="AD140" s="219"/>
      <c r="AE140" s="219"/>
      <c r="AF140" s="219"/>
      <c r="AH140" s="219">
        <f>'Form 2C.1 - Design'!AG164</f>
        <v>0</v>
      </c>
      <c r="AI140" s="219"/>
      <c r="AJ140" s="219"/>
      <c r="AK140" s="219"/>
      <c r="AM140" s="125">
        <f>IF(AH140&gt;I140,1,0)</f>
        <v>0</v>
      </c>
      <c r="AN140" s="125">
        <f>IF($AP$141=1,0,IF($AH140&gt;$AR$141,1,0))</f>
        <v>0</v>
      </c>
      <c r="AO140" s="125">
        <f>IF($AP$142=1,0,IF($AH140&gt;$AR$142,1,0))</f>
        <v>0</v>
      </c>
      <c r="AQ140" s="24" t="s">
        <v>485</v>
      </c>
      <c r="AR140" s="24" t="s">
        <v>158</v>
      </c>
    </row>
    <row r="141" spans="1:45" ht="14.55" customHeight="1" x14ac:dyDescent="0.3">
      <c r="C141" s="170">
        <f>Tables!$C$17</f>
        <v>5.3</v>
      </c>
      <c r="D141" s="170"/>
      <c r="G141" s="2" t="str">
        <f>Tables!$A$17</f>
        <v>(5-yr)</v>
      </c>
      <c r="I141" s="197">
        <f>'Form 2C.1 - Design'!M165</f>
        <v>0</v>
      </c>
      <c r="J141" s="197"/>
      <c r="K141" s="197"/>
      <c r="L141" s="197"/>
      <c r="N141" s="226">
        <f>'Form 2C.1 - Design'!Q165</f>
        <v>0</v>
      </c>
      <c r="O141" s="226"/>
      <c r="P141" s="226"/>
      <c r="Q141" s="226"/>
      <c r="S141" s="226">
        <f>'Form 2C.1 - Design'!U165</f>
        <v>0</v>
      </c>
      <c r="T141" s="226"/>
      <c r="U141" s="226"/>
      <c r="V141" s="226"/>
      <c r="X141" s="226">
        <f>'Form 2C.1 - Design'!Y165</f>
        <v>0</v>
      </c>
      <c r="Y141" s="226"/>
      <c r="Z141" s="226"/>
      <c r="AA141" s="226"/>
      <c r="AC141" s="226">
        <f>'Form 2C.1 - Design'!AC165</f>
        <v>0</v>
      </c>
      <c r="AD141" s="226"/>
      <c r="AE141" s="226"/>
      <c r="AF141" s="226"/>
      <c r="AH141" s="226">
        <f>'Form 2C.1 - Design'!AG165</f>
        <v>0</v>
      </c>
      <c r="AI141" s="226"/>
      <c r="AJ141" s="226"/>
      <c r="AK141" s="226"/>
      <c r="AM141" s="125">
        <f t="shared" ref="AM141:AM145" si="4">IF(AH141&gt;I141,1,0)</f>
        <v>0</v>
      </c>
      <c r="AN141" s="125">
        <f t="shared" ref="AN141:AN145" si="5">IF($AP$141=1,0,IF($AH141&gt;$AR$141,1,0))</f>
        <v>0</v>
      </c>
      <c r="AO141" s="125">
        <f t="shared" ref="AO141:AO145" si="6">IF($AP$142=1,0,IF($AH141&gt;$AR$142,1,0))</f>
        <v>0</v>
      </c>
      <c r="AP141" s="125">
        <f>IF(AQ141="Yes",'Form 2C.1 - Design'!AM207,1)</f>
        <v>1</v>
      </c>
      <c r="AQ141" s="125" t="str">
        <f>'Form 2C.1 - Design'!AO207</f>
        <v>No</v>
      </c>
      <c r="AR141" s="130">
        <f>'Form 2C.1 - Design'!AN207</f>
        <v>0</v>
      </c>
      <c r="AS141" s="68" t="s">
        <v>430</v>
      </c>
    </row>
    <row r="142" spans="1:45" ht="14.55" customHeight="1" x14ac:dyDescent="0.3">
      <c r="C142" s="170">
        <f>Tables!$C$18</f>
        <v>6.24</v>
      </c>
      <c r="D142" s="170"/>
      <c r="G142" s="2" t="str">
        <f>Tables!$A$18</f>
        <v>(10-yr)</v>
      </c>
      <c r="I142" s="197">
        <f>'Form 2C.1 - Design'!M166</f>
        <v>0</v>
      </c>
      <c r="J142" s="197"/>
      <c r="K142" s="197"/>
      <c r="L142" s="197"/>
      <c r="N142" s="226">
        <f>'Form 2C.1 - Design'!Q166</f>
        <v>0</v>
      </c>
      <c r="O142" s="226"/>
      <c r="P142" s="226"/>
      <c r="Q142" s="226"/>
      <c r="S142" s="226">
        <f>'Form 2C.1 - Design'!U166</f>
        <v>0</v>
      </c>
      <c r="T142" s="226"/>
      <c r="U142" s="226"/>
      <c r="V142" s="226"/>
      <c r="X142" s="226">
        <f>'Form 2C.1 - Design'!Y166</f>
        <v>0</v>
      </c>
      <c r="Y142" s="226"/>
      <c r="Z142" s="226"/>
      <c r="AA142" s="226"/>
      <c r="AC142" s="226">
        <f>'Form 2C.1 - Design'!AC166</f>
        <v>0</v>
      </c>
      <c r="AD142" s="226"/>
      <c r="AE142" s="226"/>
      <c r="AF142" s="226"/>
      <c r="AH142" s="226">
        <f>'Form 2C.1 - Design'!AG166</f>
        <v>0</v>
      </c>
      <c r="AI142" s="226"/>
      <c r="AJ142" s="226"/>
      <c r="AK142" s="226"/>
      <c r="AM142" s="125">
        <f t="shared" si="4"/>
        <v>0</v>
      </c>
      <c r="AN142" s="125">
        <f t="shared" si="5"/>
        <v>0</v>
      </c>
      <c r="AO142" s="125">
        <f t="shared" si="6"/>
        <v>0</v>
      </c>
      <c r="AP142" s="125">
        <f>IF(AQ142="Yes",'Form 2C.1 - Design'!AM209,1)</f>
        <v>1</v>
      </c>
      <c r="AQ142" s="125" t="str">
        <f>'Form 2C.1 - Design'!AO209</f>
        <v>No</v>
      </c>
      <c r="AR142" s="130">
        <f>'Form 2C.1 - Design'!AN209</f>
        <v>0</v>
      </c>
      <c r="AS142" s="68" t="s">
        <v>436</v>
      </c>
    </row>
    <row r="143" spans="1:45" ht="14.55" customHeight="1" x14ac:dyDescent="0.3">
      <c r="C143" s="170">
        <f>Tables!$C$19</f>
        <v>7.64</v>
      </c>
      <c r="D143" s="170"/>
      <c r="G143" s="2" t="str">
        <f>Tables!$A$19</f>
        <v>(25-yr)</v>
      </c>
      <c r="I143" s="197">
        <f>'Form 2C.1 - Design'!M167</f>
        <v>0</v>
      </c>
      <c r="J143" s="197"/>
      <c r="K143" s="197"/>
      <c r="L143" s="197"/>
      <c r="N143" s="226">
        <f>'Form 2C.1 - Design'!Q167</f>
        <v>0</v>
      </c>
      <c r="O143" s="226"/>
      <c r="P143" s="226"/>
      <c r="Q143" s="226"/>
      <c r="S143" s="226">
        <f>'Form 2C.1 - Design'!U167</f>
        <v>0</v>
      </c>
      <c r="T143" s="226"/>
      <c r="U143" s="226"/>
      <c r="V143" s="226"/>
      <c r="X143" s="226">
        <f>'Form 2C.1 - Design'!Y167</f>
        <v>0</v>
      </c>
      <c r="Y143" s="226"/>
      <c r="Z143" s="226"/>
      <c r="AA143" s="226"/>
      <c r="AC143" s="226">
        <f>'Form 2C.1 - Design'!AC167</f>
        <v>0</v>
      </c>
      <c r="AD143" s="226"/>
      <c r="AE143" s="226"/>
      <c r="AF143" s="226"/>
      <c r="AH143" s="226">
        <f>'Form 2C.1 - Design'!AG167</f>
        <v>0</v>
      </c>
      <c r="AI143" s="226"/>
      <c r="AJ143" s="226"/>
      <c r="AK143" s="226"/>
      <c r="AM143" s="125">
        <f t="shared" si="4"/>
        <v>0</v>
      </c>
      <c r="AN143" s="125">
        <f t="shared" si="5"/>
        <v>0</v>
      </c>
      <c r="AO143" s="125">
        <f t="shared" si="6"/>
        <v>0</v>
      </c>
      <c r="AP143" s="130">
        <f>'Form 2C.1 - Design'!AN207</f>
        <v>0</v>
      </c>
      <c r="AR143" s="15" t="s">
        <v>445</v>
      </c>
    </row>
    <row r="144" spans="1:45" ht="14.55" customHeight="1" x14ac:dyDescent="0.3">
      <c r="C144" s="170">
        <f>Tables!$C$20</f>
        <v>8.8000000000000007</v>
      </c>
      <c r="D144" s="170"/>
      <c r="G144" s="2" t="str">
        <f>Tables!$A$20</f>
        <v>(50-yr)</v>
      </c>
      <c r="I144" s="197">
        <f>'Form 2C.1 - Design'!M168</f>
        <v>0</v>
      </c>
      <c r="J144" s="197"/>
      <c r="K144" s="197"/>
      <c r="L144" s="197"/>
      <c r="N144" s="226">
        <f>'Form 2C.1 - Design'!Q168</f>
        <v>0</v>
      </c>
      <c r="O144" s="226"/>
      <c r="P144" s="226"/>
      <c r="Q144" s="226"/>
      <c r="S144" s="226">
        <f>'Form 2C.1 - Design'!U168</f>
        <v>0</v>
      </c>
      <c r="T144" s="226"/>
      <c r="U144" s="226"/>
      <c r="V144" s="226"/>
      <c r="X144" s="226">
        <f>'Form 2C.1 - Design'!Y168</f>
        <v>0</v>
      </c>
      <c r="Y144" s="226"/>
      <c r="Z144" s="226"/>
      <c r="AA144" s="226"/>
      <c r="AC144" s="226">
        <f>'Form 2C.1 - Design'!AC168</f>
        <v>0</v>
      </c>
      <c r="AD144" s="226"/>
      <c r="AE144" s="226"/>
      <c r="AF144" s="226"/>
      <c r="AH144" s="226">
        <f>'Form 2C.1 - Design'!AG168</f>
        <v>0</v>
      </c>
      <c r="AI144" s="226"/>
      <c r="AJ144" s="226"/>
      <c r="AK144" s="226"/>
      <c r="AM144" s="125">
        <f t="shared" si="4"/>
        <v>0</v>
      </c>
      <c r="AN144" s="125">
        <f t="shared" si="5"/>
        <v>0</v>
      </c>
      <c r="AO144" s="125">
        <f t="shared" si="6"/>
        <v>0</v>
      </c>
      <c r="AP144" s="125" t="str">
        <f>'Form 2C.1 - Design'!AO207</f>
        <v>No</v>
      </c>
    </row>
    <row r="145" spans="2:45" ht="14.55" customHeight="1" x14ac:dyDescent="0.3">
      <c r="C145" s="170">
        <f>Tables!$C$21</f>
        <v>10</v>
      </c>
      <c r="D145" s="170"/>
      <c r="G145" s="2" t="str">
        <f>Tables!$A$21</f>
        <v>(100-yr)</v>
      </c>
      <c r="I145" s="197">
        <f>'Form 2C.1 - Design'!M169</f>
        <v>0</v>
      </c>
      <c r="J145" s="197"/>
      <c r="K145" s="197"/>
      <c r="L145" s="197"/>
      <c r="N145" s="226">
        <f>'Form 2C.1 - Design'!Q169</f>
        <v>0</v>
      </c>
      <c r="O145" s="226"/>
      <c r="P145" s="226"/>
      <c r="Q145" s="226"/>
      <c r="S145" s="226">
        <f>'Form 2C.1 - Design'!U169</f>
        <v>0</v>
      </c>
      <c r="T145" s="226"/>
      <c r="U145" s="226"/>
      <c r="V145" s="226"/>
      <c r="X145" s="226">
        <f>'Form 2C.1 - Design'!Y169</f>
        <v>0</v>
      </c>
      <c r="Y145" s="226"/>
      <c r="Z145" s="226"/>
      <c r="AA145" s="226"/>
      <c r="AC145" s="226">
        <f>'Form 2C.1 - Design'!AC169</f>
        <v>0</v>
      </c>
      <c r="AD145" s="226"/>
      <c r="AE145" s="226"/>
      <c r="AF145" s="226"/>
      <c r="AH145" s="226">
        <f>'Form 2C.1 - Design'!AG169</f>
        <v>0</v>
      </c>
      <c r="AI145" s="226"/>
      <c r="AJ145" s="226"/>
      <c r="AK145" s="226"/>
      <c r="AM145" s="125">
        <f t="shared" si="4"/>
        <v>0</v>
      </c>
      <c r="AN145" s="125">
        <f t="shared" si="5"/>
        <v>0</v>
      </c>
      <c r="AO145" s="125">
        <f t="shared" si="6"/>
        <v>0</v>
      </c>
    </row>
    <row r="146" spans="2:45" ht="30" customHeight="1" x14ac:dyDescent="0.3">
      <c r="B146" s="1" t="s">
        <v>60</v>
      </c>
      <c r="I146" s="227" t="s">
        <v>132</v>
      </c>
      <c r="J146" s="227"/>
      <c r="K146" s="227"/>
      <c r="L146" s="227"/>
      <c r="M146" s="54"/>
      <c r="N146" s="227" t="s">
        <v>133</v>
      </c>
      <c r="O146" s="227"/>
      <c r="P146" s="227"/>
      <c r="Q146" s="227"/>
      <c r="S146" s="227" t="s">
        <v>134</v>
      </c>
      <c r="T146" s="227"/>
      <c r="U146" s="227"/>
      <c r="V146" s="227"/>
      <c r="X146" s="227" t="s">
        <v>66</v>
      </c>
      <c r="Y146" s="227"/>
      <c r="Z146" s="227"/>
      <c r="AA146" s="227"/>
      <c r="AC146" s="227" t="s">
        <v>272</v>
      </c>
      <c r="AD146" s="227"/>
      <c r="AE146" s="227"/>
      <c r="AF146" s="227"/>
      <c r="AH146" s="227" t="s">
        <v>135</v>
      </c>
      <c r="AI146" s="227"/>
      <c r="AJ146" s="227"/>
      <c r="AK146" s="227"/>
      <c r="AM146" s="125">
        <f>SUM(AM147:AM152)</f>
        <v>6</v>
      </c>
      <c r="AN146" s="125">
        <f>SUM(AN147:AN152)</f>
        <v>6</v>
      </c>
      <c r="AO146" s="125">
        <f>SUM(AO147:AO150)</f>
        <v>4</v>
      </c>
      <c r="AP146" s="125">
        <f>SUM(AP147:AP152)</f>
        <v>6</v>
      </c>
      <c r="AQ146" s="125">
        <f t="shared" ref="AQ146:AR146" si="7">SUM(AQ147:AQ152)</f>
        <v>0</v>
      </c>
      <c r="AR146" s="125">
        <f t="shared" si="7"/>
        <v>0</v>
      </c>
      <c r="AS146" s="125">
        <f>SUM(AS147:AS152)</f>
        <v>6</v>
      </c>
    </row>
    <row r="147" spans="2:45" ht="14.55" customHeight="1" x14ac:dyDescent="0.3">
      <c r="C147" s="170">
        <f>Tables!$C$16</f>
        <v>4.24</v>
      </c>
      <c r="D147" s="170"/>
      <c r="G147" s="2" t="str">
        <f>Tables!$A$16</f>
        <v>(2-yr)</v>
      </c>
      <c r="I147" s="181"/>
      <c r="J147" s="181"/>
      <c r="K147" s="181"/>
      <c r="L147" s="181"/>
      <c r="N147" s="181"/>
      <c r="O147" s="181"/>
      <c r="P147" s="181"/>
      <c r="Q147" s="181"/>
      <c r="S147" s="181"/>
      <c r="T147" s="181"/>
      <c r="U147" s="181"/>
      <c r="V147" s="181"/>
      <c r="X147" s="181"/>
      <c r="Y147" s="181"/>
      <c r="Z147" s="181"/>
      <c r="AA147" s="181"/>
      <c r="AC147" s="181"/>
      <c r="AD147" s="181"/>
      <c r="AE147" s="181"/>
      <c r="AF147" s="181"/>
      <c r="AH147" s="181"/>
      <c r="AI147" s="181"/>
      <c r="AJ147" s="181"/>
      <c r="AK147" s="181"/>
      <c r="AM147" s="125">
        <f>IF(ISBLANK(I147),1,IF(I147=I140,0,1))</f>
        <v>1</v>
      </c>
      <c r="AN147" s="125">
        <f>IF(ISBLANK(N147),1,IF(N147=N140,0,1))</f>
        <v>1</v>
      </c>
      <c r="AO147" s="125">
        <f>IF(OR(ISBLANK(X147),ISBLANK(Y$101)),1,IF(X147&gt;Y$101,1,0))</f>
        <v>1</v>
      </c>
      <c r="AP147" s="125">
        <f t="shared" ref="AP147:AP152" si="8">IF(ISBLANK(AC147),1,IF(AC147&gt;$AQ$138,1,0))</f>
        <v>1</v>
      </c>
      <c r="AQ147" s="125">
        <f t="shared" ref="AQ147:AQ151" si="9">IF($AR$141=0,0,IF($AH147&gt;=$AR$141,1,0))</f>
        <v>0</v>
      </c>
      <c r="AR147" s="125">
        <f t="shared" ref="AR147:AR151" si="10">IF($AR$142=0,0,IF($AH147&gt;=$AR$142,1,0))</f>
        <v>0</v>
      </c>
      <c r="AS147" s="125">
        <f>IF(OR(ISBLANK(AH147),ISBLANK(I147)),1,IF(AH147&gt;I147,1,0))</f>
        <v>1</v>
      </c>
    </row>
    <row r="148" spans="2:45" ht="14.55" customHeight="1" x14ac:dyDescent="0.3">
      <c r="C148" s="170">
        <f>Tables!$C$17</f>
        <v>5.3</v>
      </c>
      <c r="D148" s="170"/>
      <c r="G148" s="2" t="str">
        <f>Tables!$A$17</f>
        <v>(5-yr)</v>
      </c>
      <c r="I148" s="171"/>
      <c r="J148" s="171"/>
      <c r="K148" s="171"/>
      <c r="L148" s="171"/>
      <c r="N148" s="171"/>
      <c r="O148" s="171"/>
      <c r="P148" s="171"/>
      <c r="Q148" s="171"/>
      <c r="S148" s="171"/>
      <c r="T148" s="171"/>
      <c r="U148" s="171"/>
      <c r="V148" s="171"/>
      <c r="X148" s="171"/>
      <c r="Y148" s="171"/>
      <c r="Z148" s="171"/>
      <c r="AA148" s="171"/>
      <c r="AC148" s="171"/>
      <c r="AD148" s="171"/>
      <c r="AE148" s="171"/>
      <c r="AF148" s="171"/>
      <c r="AH148" s="171"/>
      <c r="AI148" s="171"/>
      <c r="AJ148" s="171"/>
      <c r="AK148" s="171"/>
      <c r="AM148" s="125">
        <f t="shared" ref="AM148:AM152" si="11">IF(ISBLANK(I148),1,IF(I148=I141,0,1))</f>
        <v>1</v>
      </c>
      <c r="AN148" s="125">
        <f t="shared" ref="AN148:AN152" si="12">IF(ISBLANK(N148),1,IF(N148=N141,0,1))</f>
        <v>1</v>
      </c>
      <c r="AO148" s="125">
        <f>IF(OR(ISBLANK(X148),ISBLANK(Y$101)),1,IF(X148&gt;Y$101,1,0))</f>
        <v>1</v>
      </c>
      <c r="AP148" s="125">
        <f t="shared" si="8"/>
        <v>1</v>
      </c>
      <c r="AQ148" s="125">
        <f t="shared" si="9"/>
        <v>0</v>
      </c>
      <c r="AR148" s="125">
        <f t="shared" si="10"/>
        <v>0</v>
      </c>
      <c r="AS148" s="125">
        <f>IF(OR(ISBLANK(AH148),ISBLANK(I148)),1,IF(AH148&gt;I148,1,0))</f>
        <v>1</v>
      </c>
    </row>
    <row r="149" spans="2:45" ht="14.55" customHeight="1" x14ac:dyDescent="0.3">
      <c r="C149" s="170">
        <f>Tables!$C$18</f>
        <v>6.24</v>
      </c>
      <c r="D149" s="170"/>
      <c r="G149" s="2" t="str">
        <f>Tables!$A$18</f>
        <v>(10-yr)</v>
      </c>
      <c r="I149" s="171"/>
      <c r="J149" s="171"/>
      <c r="K149" s="171"/>
      <c r="L149" s="171"/>
      <c r="N149" s="171"/>
      <c r="O149" s="171"/>
      <c r="P149" s="171"/>
      <c r="Q149" s="171"/>
      <c r="S149" s="171"/>
      <c r="T149" s="171"/>
      <c r="U149" s="171"/>
      <c r="V149" s="171"/>
      <c r="X149" s="171"/>
      <c r="Y149" s="171"/>
      <c r="Z149" s="171"/>
      <c r="AA149" s="171"/>
      <c r="AC149" s="171"/>
      <c r="AD149" s="171"/>
      <c r="AE149" s="171"/>
      <c r="AF149" s="171"/>
      <c r="AH149" s="171"/>
      <c r="AI149" s="171"/>
      <c r="AJ149" s="171"/>
      <c r="AK149" s="171"/>
      <c r="AM149" s="125">
        <f t="shared" si="11"/>
        <v>1</v>
      </c>
      <c r="AN149" s="125">
        <f t="shared" si="12"/>
        <v>1</v>
      </c>
      <c r="AO149" s="125">
        <f>IF(OR(ISBLANK(X149),ISBLANK(Y$101)),1,IF(X149&gt;Y$101,1,0))</f>
        <v>1</v>
      </c>
      <c r="AP149" s="125">
        <f t="shared" si="8"/>
        <v>1</v>
      </c>
      <c r="AQ149" s="125">
        <f t="shared" si="9"/>
        <v>0</v>
      </c>
      <c r="AR149" s="125">
        <f t="shared" si="10"/>
        <v>0</v>
      </c>
      <c r="AS149" s="125">
        <f t="shared" ref="AS149:AS152" si="13">IF(OR(ISBLANK(AH149),ISBLANK(I149)),1,IF(AH149&gt;I149,1,0))</f>
        <v>1</v>
      </c>
    </row>
    <row r="150" spans="2:45" ht="14.55" customHeight="1" x14ac:dyDescent="0.3">
      <c r="C150" s="170">
        <f>Tables!$C$19</f>
        <v>7.64</v>
      </c>
      <c r="D150" s="170"/>
      <c r="G150" s="2" t="str">
        <f>Tables!$A$19</f>
        <v>(25-yr)</v>
      </c>
      <c r="I150" s="171"/>
      <c r="J150" s="171"/>
      <c r="K150" s="171"/>
      <c r="L150" s="171"/>
      <c r="N150" s="171"/>
      <c r="O150" s="171"/>
      <c r="P150" s="171"/>
      <c r="Q150" s="171"/>
      <c r="S150" s="171"/>
      <c r="T150" s="171"/>
      <c r="U150" s="171"/>
      <c r="V150" s="171"/>
      <c r="X150" s="171"/>
      <c r="Y150" s="171"/>
      <c r="Z150" s="171"/>
      <c r="AA150" s="171"/>
      <c r="AC150" s="171"/>
      <c r="AD150" s="171"/>
      <c r="AE150" s="171"/>
      <c r="AF150" s="171"/>
      <c r="AH150" s="171"/>
      <c r="AI150" s="171"/>
      <c r="AJ150" s="171"/>
      <c r="AK150" s="171"/>
      <c r="AM150" s="125">
        <f t="shared" si="11"/>
        <v>1</v>
      </c>
      <c r="AN150" s="125">
        <f t="shared" si="12"/>
        <v>1</v>
      </c>
      <c r="AO150" s="125">
        <f>IF(OR(ISBLANK(X150),ISBLANK(Y$101)),1,IF(X150&gt;Y$101,1,0))</f>
        <v>1</v>
      </c>
      <c r="AP150" s="125">
        <f t="shared" si="8"/>
        <v>1</v>
      </c>
      <c r="AQ150" s="125">
        <f t="shared" si="9"/>
        <v>0</v>
      </c>
      <c r="AR150" s="125">
        <f t="shared" si="10"/>
        <v>0</v>
      </c>
      <c r="AS150" s="125">
        <f t="shared" si="13"/>
        <v>1</v>
      </c>
    </row>
    <row r="151" spans="2:45" ht="14.55" customHeight="1" x14ac:dyDescent="0.3">
      <c r="C151" s="170">
        <f>Tables!$C$20</f>
        <v>8.8000000000000007</v>
      </c>
      <c r="D151" s="170"/>
      <c r="G151" s="2" t="str">
        <f>Tables!$A$20</f>
        <v>(50-yr)</v>
      </c>
      <c r="I151" s="171"/>
      <c r="J151" s="171"/>
      <c r="K151" s="171"/>
      <c r="L151" s="171"/>
      <c r="N151" s="171"/>
      <c r="O151" s="171"/>
      <c r="P151" s="171"/>
      <c r="Q151" s="171"/>
      <c r="S151" s="171"/>
      <c r="T151" s="171"/>
      <c r="U151" s="171"/>
      <c r="V151" s="171"/>
      <c r="X151" s="171"/>
      <c r="Y151" s="171"/>
      <c r="Z151" s="171"/>
      <c r="AA151" s="171"/>
      <c r="AC151" s="171"/>
      <c r="AD151" s="171"/>
      <c r="AE151" s="171"/>
      <c r="AF151" s="171"/>
      <c r="AH151" s="171"/>
      <c r="AI151" s="171"/>
      <c r="AJ151" s="171"/>
      <c r="AK151" s="171"/>
      <c r="AM151" s="125">
        <f t="shared" si="11"/>
        <v>1</v>
      </c>
      <c r="AN151" s="125">
        <f t="shared" si="12"/>
        <v>1</v>
      </c>
      <c r="AO151" s="130">
        <f>IF(OR(ISBLANK(X151),ISBLANK(AH$101)),0,AH$101-X151)</f>
        <v>0</v>
      </c>
      <c r="AP151" s="125">
        <f t="shared" si="8"/>
        <v>1</v>
      </c>
      <c r="AQ151" s="125">
        <f t="shared" si="9"/>
        <v>0</v>
      </c>
      <c r="AR151" s="125">
        <f t="shared" si="10"/>
        <v>0</v>
      </c>
      <c r="AS151" s="125">
        <f t="shared" si="13"/>
        <v>1</v>
      </c>
    </row>
    <row r="152" spans="2:45" ht="14.55" customHeight="1" x14ac:dyDescent="0.3">
      <c r="C152" s="170">
        <f>Tables!$C$21</f>
        <v>10</v>
      </c>
      <c r="D152" s="170"/>
      <c r="G152" s="2" t="str">
        <f>Tables!$A$21</f>
        <v>(100-yr)</v>
      </c>
      <c r="I152" s="171"/>
      <c r="J152" s="171"/>
      <c r="K152" s="171"/>
      <c r="L152" s="171"/>
      <c r="N152" s="171"/>
      <c r="O152" s="171"/>
      <c r="P152" s="171"/>
      <c r="Q152" s="171"/>
      <c r="S152" s="171"/>
      <c r="T152" s="171"/>
      <c r="U152" s="171"/>
      <c r="V152" s="171"/>
      <c r="X152" s="171"/>
      <c r="Y152" s="171"/>
      <c r="Z152" s="171"/>
      <c r="AA152" s="171"/>
      <c r="AC152" s="171"/>
      <c r="AD152" s="171"/>
      <c r="AE152" s="171"/>
      <c r="AF152" s="171"/>
      <c r="AH152" s="171"/>
      <c r="AI152" s="171"/>
      <c r="AJ152" s="171"/>
      <c r="AK152" s="171"/>
      <c r="AM152" s="125">
        <f t="shared" si="11"/>
        <v>1</v>
      </c>
      <c r="AN152" s="125">
        <f t="shared" si="12"/>
        <v>1</v>
      </c>
      <c r="AO152" s="130">
        <f>IF(OR(ISBLANK(X152),ISBLANK(AH$101)),0,AH$101-X152)</f>
        <v>0</v>
      </c>
      <c r="AP152" s="125">
        <f t="shared" si="8"/>
        <v>1</v>
      </c>
      <c r="AQ152" s="125">
        <f>IF($AR$141=0,0,IF($AH152&gt;=$AR$141,1,0))</f>
        <v>0</v>
      </c>
      <c r="AR152" s="125">
        <f>IF($AR$142=0,0,IF($AH152&gt;=$AR$142,1,0))</f>
        <v>0</v>
      </c>
      <c r="AS152" s="125">
        <f t="shared" si="13"/>
        <v>1</v>
      </c>
    </row>
    <row r="153" spans="2:45" ht="4.95" customHeight="1" x14ac:dyDescent="0.3">
      <c r="AO153" s="24"/>
    </row>
    <row r="154" spans="2:45" ht="15" customHeight="1" x14ac:dyDescent="0.3">
      <c r="AK154" s="45"/>
      <c r="AM154" s="24" t="s">
        <v>158</v>
      </c>
      <c r="AN154" s="24" t="s">
        <v>159</v>
      </c>
      <c r="AO154" s="24" t="s">
        <v>79</v>
      </c>
      <c r="AP154" s="24" t="s">
        <v>288</v>
      </c>
      <c r="AQ154" s="24" t="s">
        <v>430</v>
      </c>
      <c r="AR154" s="24" t="s">
        <v>489</v>
      </c>
      <c r="AS154" s="24" t="s">
        <v>80</v>
      </c>
    </row>
    <row r="155" spans="2:45" ht="15" customHeight="1" x14ac:dyDescent="0.3">
      <c r="B155" s="203">
        <f>Tables!$C$13</f>
        <v>45566</v>
      </c>
      <c r="C155" s="203"/>
      <c r="D155" s="203"/>
      <c r="E155" s="203"/>
      <c r="F155" s="203"/>
      <c r="G155" s="203"/>
      <c r="H155" s="203"/>
      <c r="R155" s="191" t="s">
        <v>338</v>
      </c>
      <c r="S155" s="191"/>
      <c r="T155" s="191"/>
      <c r="U155" s="191"/>
      <c r="AK155" s="45"/>
      <c r="AM155" s="15" t="s">
        <v>270</v>
      </c>
    </row>
    <row r="156" spans="2:45" ht="15" customHeight="1" x14ac:dyDescent="0.3">
      <c r="C156" s="2" t="s">
        <v>1</v>
      </c>
      <c r="D156" s="167">
        <f>IF(ISBLANK($E$15),"",$E$15)</f>
        <v>0</v>
      </c>
      <c r="E156" s="167"/>
      <c r="F156" s="167"/>
      <c r="G156" s="167"/>
      <c r="H156" s="167"/>
      <c r="I156" s="167"/>
      <c r="J156" s="167"/>
      <c r="K156" s="167"/>
      <c r="L156" s="167"/>
      <c r="M156" s="167"/>
      <c r="N156" s="167"/>
      <c r="O156" s="167"/>
      <c r="P156" s="167"/>
      <c r="Q156" s="167"/>
      <c r="R156" s="167"/>
      <c r="S156" s="167"/>
      <c r="T156" s="167"/>
      <c r="U156" s="167"/>
      <c r="V156" s="167"/>
      <c r="W156" s="167"/>
      <c r="X156" s="167"/>
      <c r="Y156" s="167"/>
      <c r="Z156" s="167"/>
      <c r="AA156" s="51"/>
      <c r="AB156" s="51"/>
      <c r="AC156" s="51"/>
      <c r="AF156" s="2" t="s">
        <v>20</v>
      </c>
      <c r="AG156" s="168">
        <f>$AF$15</f>
        <v>0</v>
      </c>
      <c r="AH156" s="168"/>
      <c r="AI156" s="168"/>
      <c r="AJ156" s="168"/>
      <c r="AK156" s="168"/>
      <c r="AM156" s="125">
        <f>IF(ISBLANK(AA97),1,2)</f>
        <v>1</v>
      </c>
    </row>
    <row r="157" spans="2:45" ht="15" customHeight="1" x14ac:dyDescent="0.3">
      <c r="H157" s="52"/>
      <c r="I157" s="52"/>
      <c r="J157" s="2"/>
      <c r="K157" s="2"/>
      <c r="L157" s="2"/>
      <c r="M157" s="52"/>
      <c r="N157" s="51"/>
      <c r="O157" s="51"/>
      <c r="P157" s="51"/>
      <c r="Q157" s="51"/>
      <c r="R157" s="51"/>
      <c r="S157" s="51"/>
      <c r="T157" s="51"/>
      <c r="U157" s="51"/>
      <c r="V157" s="51"/>
      <c r="W157" s="51"/>
      <c r="X157" s="51"/>
      <c r="Y157" s="51"/>
      <c r="Z157" s="51"/>
      <c r="AA157" s="51"/>
      <c r="AB157" s="51"/>
      <c r="AC157" s="51"/>
      <c r="AF157" s="2" t="s">
        <v>34</v>
      </c>
      <c r="AG157" s="169">
        <f>IF(ISBLANK($AF$16),"",$AF$16)</f>
        <v>0</v>
      </c>
      <c r="AH157" s="169"/>
      <c r="AI157" s="169"/>
      <c r="AJ157" s="169"/>
      <c r="AK157" s="169"/>
    </row>
    <row r="158" spans="2:45" ht="15" customHeight="1" x14ac:dyDescent="0.3">
      <c r="B158" s="5" t="s">
        <v>22</v>
      </c>
      <c r="C158" s="5"/>
      <c r="D158" s="5"/>
      <c r="E158" s="5"/>
      <c r="F158" s="5"/>
      <c r="G158" s="5"/>
    </row>
    <row r="159" spans="2:45" ht="15" customHeight="1" x14ac:dyDescent="0.3">
      <c r="B159" s="172"/>
      <c r="C159" s="173"/>
      <c r="D159" s="173"/>
      <c r="E159" s="173"/>
      <c r="F159" s="173"/>
      <c r="G159" s="173"/>
      <c r="H159" s="173"/>
      <c r="I159" s="173"/>
      <c r="J159" s="173"/>
      <c r="K159" s="173"/>
      <c r="L159" s="173"/>
      <c r="M159" s="173"/>
      <c r="N159" s="173"/>
      <c r="O159" s="173"/>
      <c r="P159" s="173"/>
      <c r="Q159" s="173"/>
      <c r="R159" s="173"/>
      <c r="S159" s="173"/>
      <c r="T159" s="173"/>
      <c r="U159" s="173"/>
      <c r="V159" s="173"/>
      <c r="W159" s="173"/>
      <c r="X159" s="173"/>
      <c r="Y159" s="173"/>
      <c r="Z159" s="173"/>
      <c r="AA159" s="173"/>
      <c r="AB159" s="173"/>
      <c r="AC159" s="173"/>
      <c r="AD159" s="173"/>
      <c r="AE159" s="173"/>
      <c r="AF159" s="173"/>
      <c r="AG159" s="173"/>
      <c r="AH159" s="173"/>
      <c r="AI159" s="173"/>
      <c r="AJ159" s="173"/>
      <c r="AK159" s="174"/>
    </row>
    <row r="160" spans="2:45" ht="15" customHeight="1" x14ac:dyDescent="0.3">
      <c r="B160" s="175"/>
      <c r="C160" s="176"/>
      <c r="D160" s="176"/>
      <c r="E160" s="176"/>
      <c r="F160" s="176"/>
      <c r="G160" s="176"/>
      <c r="H160" s="176"/>
      <c r="I160" s="176"/>
      <c r="J160" s="176"/>
      <c r="K160" s="176"/>
      <c r="L160" s="176"/>
      <c r="M160" s="176"/>
      <c r="N160" s="176"/>
      <c r="O160" s="176"/>
      <c r="P160" s="176"/>
      <c r="Q160" s="176"/>
      <c r="R160" s="176"/>
      <c r="S160" s="176"/>
      <c r="T160" s="176"/>
      <c r="U160" s="176"/>
      <c r="V160" s="176"/>
      <c r="W160" s="176"/>
      <c r="X160" s="176"/>
      <c r="Y160" s="176"/>
      <c r="Z160" s="176"/>
      <c r="AA160" s="176"/>
      <c r="AB160" s="176"/>
      <c r="AC160" s="176"/>
      <c r="AD160" s="176"/>
      <c r="AE160" s="176"/>
      <c r="AF160" s="176"/>
      <c r="AG160" s="176"/>
      <c r="AH160" s="176"/>
      <c r="AI160" s="176"/>
      <c r="AJ160" s="176"/>
      <c r="AK160" s="177"/>
    </row>
    <row r="161" spans="2:39" ht="15" customHeight="1" x14ac:dyDescent="0.3">
      <c r="B161" s="175"/>
      <c r="C161" s="176"/>
      <c r="D161" s="176"/>
      <c r="E161" s="176"/>
      <c r="F161" s="176"/>
      <c r="G161" s="176"/>
      <c r="H161" s="176"/>
      <c r="I161" s="176"/>
      <c r="J161" s="176"/>
      <c r="K161" s="176"/>
      <c r="L161" s="176"/>
      <c r="M161" s="176"/>
      <c r="N161" s="176"/>
      <c r="O161" s="176"/>
      <c r="P161" s="176"/>
      <c r="Q161" s="176"/>
      <c r="R161" s="176"/>
      <c r="S161" s="176"/>
      <c r="T161" s="176"/>
      <c r="U161" s="176"/>
      <c r="V161" s="176"/>
      <c r="W161" s="176"/>
      <c r="X161" s="176"/>
      <c r="Y161" s="176"/>
      <c r="Z161" s="176"/>
      <c r="AA161" s="176"/>
      <c r="AB161" s="176"/>
      <c r="AC161" s="176"/>
      <c r="AD161" s="176"/>
      <c r="AE161" s="176"/>
      <c r="AF161" s="176"/>
      <c r="AG161" s="176"/>
      <c r="AH161" s="176"/>
      <c r="AI161" s="176"/>
      <c r="AJ161" s="176"/>
      <c r="AK161" s="177"/>
    </row>
    <row r="162" spans="2:39" ht="15" customHeight="1" x14ac:dyDescent="0.3">
      <c r="B162" s="175"/>
      <c r="C162" s="176"/>
      <c r="D162" s="176"/>
      <c r="E162" s="176"/>
      <c r="F162" s="176"/>
      <c r="G162" s="176"/>
      <c r="H162" s="176"/>
      <c r="I162" s="176"/>
      <c r="J162" s="176"/>
      <c r="K162" s="176"/>
      <c r="L162" s="176"/>
      <c r="M162" s="176"/>
      <c r="N162" s="176"/>
      <c r="O162" s="176"/>
      <c r="P162" s="176"/>
      <c r="Q162" s="176"/>
      <c r="R162" s="176"/>
      <c r="S162" s="176"/>
      <c r="T162" s="176"/>
      <c r="U162" s="176"/>
      <c r="V162" s="176"/>
      <c r="W162" s="176"/>
      <c r="X162" s="176"/>
      <c r="Y162" s="176"/>
      <c r="Z162" s="176"/>
      <c r="AA162" s="176"/>
      <c r="AB162" s="176"/>
      <c r="AC162" s="176"/>
      <c r="AD162" s="176"/>
      <c r="AE162" s="176"/>
      <c r="AF162" s="176"/>
      <c r="AG162" s="176"/>
      <c r="AH162" s="176"/>
      <c r="AI162" s="176"/>
      <c r="AJ162" s="176"/>
      <c r="AK162" s="177"/>
    </row>
    <row r="163" spans="2:39" ht="15" customHeight="1" x14ac:dyDescent="0.3">
      <c r="B163" s="175"/>
      <c r="C163" s="176"/>
      <c r="D163" s="176"/>
      <c r="E163" s="176"/>
      <c r="F163" s="176"/>
      <c r="G163" s="176"/>
      <c r="H163" s="176"/>
      <c r="I163" s="176"/>
      <c r="J163" s="176"/>
      <c r="K163" s="176"/>
      <c r="L163" s="176"/>
      <c r="M163" s="176"/>
      <c r="N163" s="176"/>
      <c r="O163" s="176"/>
      <c r="P163" s="176"/>
      <c r="Q163" s="176"/>
      <c r="R163" s="176"/>
      <c r="S163" s="176"/>
      <c r="T163" s="176"/>
      <c r="U163" s="176"/>
      <c r="V163" s="176"/>
      <c r="W163" s="176"/>
      <c r="X163" s="176"/>
      <c r="Y163" s="176"/>
      <c r="Z163" s="176"/>
      <c r="AA163" s="176"/>
      <c r="AB163" s="176"/>
      <c r="AC163" s="176"/>
      <c r="AD163" s="176"/>
      <c r="AE163" s="176"/>
      <c r="AF163" s="176"/>
      <c r="AG163" s="176"/>
      <c r="AH163" s="176"/>
      <c r="AI163" s="176"/>
      <c r="AJ163" s="176"/>
      <c r="AK163" s="177"/>
    </row>
    <row r="164" spans="2:39" ht="15" customHeight="1" x14ac:dyDescent="0.3">
      <c r="B164" s="175"/>
      <c r="C164" s="176"/>
      <c r="D164" s="176"/>
      <c r="E164" s="176"/>
      <c r="F164" s="176"/>
      <c r="G164" s="176"/>
      <c r="H164" s="176"/>
      <c r="I164" s="176"/>
      <c r="J164" s="176"/>
      <c r="K164" s="176"/>
      <c r="L164" s="176"/>
      <c r="M164" s="176"/>
      <c r="N164" s="176"/>
      <c r="O164" s="176"/>
      <c r="P164" s="176"/>
      <c r="Q164" s="176"/>
      <c r="R164" s="176"/>
      <c r="S164" s="176"/>
      <c r="T164" s="176"/>
      <c r="U164" s="176"/>
      <c r="V164" s="176"/>
      <c r="W164" s="176"/>
      <c r="X164" s="176"/>
      <c r="Y164" s="176"/>
      <c r="Z164" s="176"/>
      <c r="AA164" s="176"/>
      <c r="AB164" s="176"/>
      <c r="AC164" s="176"/>
      <c r="AD164" s="176"/>
      <c r="AE164" s="176"/>
      <c r="AF164" s="176"/>
      <c r="AG164" s="176"/>
      <c r="AH164" s="176"/>
      <c r="AI164" s="176"/>
      <c r="AJ164" s="176"/>
      <c r="AK164" s="177"/>
    </row>
    <row r="165" spans="2:39" ht="15" customHeight="1" x14ac:dyDescent="0.3">
      <c r="B165" s="175"/>
      <c r="C165" s="176"/>
      <c r="D165" s="176"/>
      <c r="E165" s="176"/>
      <c r="F165" s="176"/>
      <c r="G165" s="176"/>
      <c r="H165" s="176"/>
      <c r="I165" s="176"/>
      <c r="J165" s="176"/>
      <c r="K165" s="176"/>
      <c r="L165" s="176"/>
      <c r="M165" s="176"/>
      <c r="N165" s="176"/>
      <c r="O165" s="176"/>
      <c r="P165" s="176"/>
      <c r="Q165" s="176"/>
      <c r="R165" s="176"/>
      <c r="S165" s="176"/>
      <c r="T165" s="176"/>
      <c r="U165" s="176"/>
      <c r="V165" s="176"/>
      <c r="W165" s="176"/>
      <c r="X165" s="176"/>
      <c r="Y165" s="176"/>
      <c r="Z165" s="176"/>
      <c r="AA165" s="176"/>
      <c r="AB165" s="176"/>
      <c r="AC165" s="176"/>
      <c r="AD165" s="176"/>
      <c r="AE165" s="176"/>
      <c r="AF165" s="176"/>
      <c r="AG165" s="176"/>
      <c r="AH165" s="176"/>
      <c r="AI165" s="176"/>
      <c r="AJ165" s="176"/>
      <c r="AK165" s="177"/>
    </row>
    <row r="166" spans="2:39" ht="15" customHeight="1" x14ac:dyDescent="0.3">
      <c r="B166" s="178"/>
      <c r="C166" s="179"/>
      <c r="D166" s="179"/>
      <c r="E166" s="179"/>
      <c r="F166" s="179"/>
      <c r="G166" s="179"/>
      <c r="H166" s="179"/>
      <c r="I166" s="179"/>
      <c r="J166" s="179"/>
      <c r="K166" s="179"/>
      <c r="L166" s="179"/>
      <c r="M166" s="179"/>
      <c r="N166" s="179"/>
      <c r="O166" s="179"/>
      <c r="P166" s="179"/>
      <c r="Q166" s="179"/>
      <c r="R166" s="179"/>
      <c r="S166" s="179"/>
      <c r="T166" s="179"/>
      <c r="U166" s="179"/>
      <c r="V166" s="179"/>
      <c r="W166" s="179"/>
      <c r="X166" s="179"/>
      <c r="Y166" s="179"/>
      <c r="Z166" s="179"/>
      <c r="AA166" s="179"/>
      <c r="AB166" s="179"/>
      <c r="AC166" s="179"/>
      <c r="AD166" s="179"/>
      <c r="AE166" s="179"/>
      <c r="AF166" s="179"/>
      <c r="AG166" s="179"/>
      <c r="AH166" s="179"/>
      <c r="AI166" s="179"/>
      <c r="AJ166" s="179"/>
      <c r="AK166" s="180"/>
    </row>
    <row r="167" spans="2:39" ht="4.95" customHeight="1" x14ac:dyDescent="0.3">
      <c r="B167" s="4"/>
      <c r="C167" s="4"/>
      <c r="D167" s="4"/>
      <c r="E167" s="4"/>
      <c r="F167" s="4"/>
      <c r="G167" s="4"/>
      <c r="H167" s="4"/>
      <c r="I167" s="4"/>
      <c r="J167" s="4"/>
      <c r="K167" s="4"/>
      <c r="L167" s="4"/>
      <c r="M167" s="4"/>
      <c r="N167" s="4"/>
      <c r="O167" s="4"/>
      <c r="P167" s="4"/>
      <c r="Q167" s="4"/>
      <c r="R167" s="4"/>
      <c r="S167" s="4"/>
      <c r="T167" s="4"/>
      <c r="U167" s="4"/>
      <c r="V167" s="4"/>
      <c r="W167" s="4"/>
      <c r="X167" s="4"/>
      <c r="Y167" s="4"/>
      <c r="Z167" s="4"/>
      <c r="AA167" s="4"/>
      <c r="AB167" s="4"/>
      <c r="AC167" s="4"/>
      <c r="AD167" s="4"/>
      <c r="AE167" s="4"/>
      <c r="AF167" s="4"/>
      <c r="AG167" s="4"/>
      <c r="AH167" s="4"/>
      <c r="AI167" s="4"/>
      <c r="AJ167" s="4"/>
      <c r="AK167" s="4"/>
    </row>
    <row r="168" spans="2:39" ht="15" customHeight="1" x14ac:dyDescent="0.3">
      <c r="B168" s="1" t="s">
        <v>140</v>
      </c>
      <c r="C168" s="1"/>
      <c r="D168" s="1"/>
      <c r="E168" s="1"/>
      <c r="F168" s="1"/>
      <c r="G168" s="1"/>
      <c r="H168" s="4"/>
      <c r="I168" s="4"/>
      <c r="J168" s="4"/>
      <c r="K168" s="4"/>
      <c r="L168" s="4"/>
      <c r="M168" s="4"/>
      <c r="N168" s="4"/>
      <c r="O168" s="4"/>
      <c r="P168" s="4"/>
      <c r="Q168" s="4"/>
      <c r="R168" s="4"/>
      <c r="S168" s="4"/>
      <c r="T168" s="4"/>
      <c r="U168" s="4"/>
      <c r="V168" s="4"/>
      <c r="W168" s="4"/>
      <c r="X168" s="4"/>
      <c r="Y168" s="4"/>
      <c r="Z168" s="4"/>
      <c r="AA168" s="4"/>
      <c r="AB168" s="4"/>
      <c r="AC168" s="4"/>
      <c r="AD168" s="4"/>
      <c r="AE168" s="4"/>
      <c r="AF168" s="4"/>
      <c r="AG168" s="4"/>
      <c r="AH168" s="4"/>
      <c r="AI168" s="4"/>
      <c r="AJ168" s="4"/>
      <c r="AK168" s="4"/>
    </row>
    <row r="169" spans="2:39" ht="15" customHeight="1" x14ac:dyDescent="0.3">
      <c r="C169" s="2"/>
      <c r="E169" s="2" t="s">
        <v>189</v>
      </c>
      <c r="F169" s="190"/>
      <c r="G169" s="190"/>
      <c r="H169" s="190"/>
      <c r="I169" s="190"/>
      <c r="J169" s="190"/>
      <c r="K169" s="190"/>
      <c r="L169" s="190"/>
      <c r="M169" s="190"/>
      <c r="N169" s="190"/>
      <c r="O169" s="190"/>
      <c r="P169" s="190"/>
      <c r="Q169" s="190"/>
      <c r="R169" s="190"/>
      <c r="S169" s="190"/>
      <c r="T169" s="190"/>
      <c r="U169" s="190"/>
      <c r="V169" s="190"/>
    </row>
    <row r="170" spans="2:39" ht="15" customHeight="1" x14ac:dyDescent="0.3">
      <c r="C170" s="2"/>
      <c r="E170" s="2" t="s">
        <v>143</v>
      </c>
      <c r="F170" s="194"/>
      <c r="G170" s="194"/>
      <c r="H170" s="194"/>
      <c r="I170" s="194"/>
      <c r="J170" s="194"/>
      <c r="K170" s="194"/>
      <c r="L170" s="194"/>
      <c r="M170" s="194"/>
      <c r="N170" s="194"/>
      <c r="O170" s="194"/>
      <c r="P170" s="194"/>
      <c r="Q170" s="194"/>
      <c r="R170" s="194"/>
      <c r="S170" s="194"/>
      <c r="T170" s="194"/>
      <c r="U170" s="194"/>
      <c r="V170" s="194"/>
      <c r="W170" s="4"/>
      <c r="X170" s="4"/>
      <c r="Y170" s="4"/>
      <c r="Z170" s="4"/>
      <c r="AA170" s="4"/>
      <c r="AB170" s="4"/>
      <c r="AC170" s="4"/>
      <c r="AD170" s="4"/>
      <c r="AE170" s="4"/>
      <c r="AF170" s="4"/>
      <c r="AG170" s="4"/>
      <c r="AH170" s="4"/>
      <c r="AI170" s="4"/>
      <c r="AJ170" s="4"/>
      <c r="AK170" s="4"/>
    </row>
    <row r="171" spans="2:39" ht="15" customHeight="1" x14ac:dyDescent="0.3">
      <c r="C171" s="2"/>
      <c r="E171" s="2" t="s">
        <v>344</v>
      </c>
      <c r="F171" s="194"/>
      <c r="G171" s="194"/>
      <c r="H171" s="194"/>
      <c r="I171" s="194"/>
      <c r="J171" s="194"/>
      <c r="K171" s="194"/>
      <c r="L171" s="194"/>
      <c r="M171" s="194"/>
      <c r="N171" s="194"/>
      <c r="O171" s="194"/>
      <c r="P171" s="194"/>
      <c r="Q171" s="194"/>
      <c r="R171" s="194"/>
      <c r="S171" s="194"/>
      <c r="T171" s="194"/>
      <c r="U171" s="194"/>
      <c r="V171" s="194"/>
      <c r="X171" s="2"/>
      <c r="Y171" s="2" t="s">
        <v>146</v>
      </c>
      <c r="Z171" s="193"/>
      <c r="AA171" s="193"/>
      <c r="AB171" s="193"/>
      <c r="AC171" s="193"/>
      <c r="AF171" s="2"/>
      <c r="AG171" s="2" t="s">
        <v>147</v>
      </c>
      <c r="AH171" s="193"/>
      <c r="AI171" s="193"/>
      <c r="AJ171" s="193"/>
      <c r="AK171" s="193"/>
    </row>
    <row r="172" spans="2:39" ht="15" customHeight="1" x14ac:dyDescent="0.3">
      <c r="C172" s="2"/>
      <c r="E172" s="2" t="s">
        <v>345</v>
      </c>
      <c r="F172" s="194"/>
      <c r="G172" s="194"/>
      <c r="H172" s="194"/>
      <c r="I172" s="194"/>
      <c r="J172" s="194"/>
      <c r="K172" s="194"/>
      <c r="L172" s="194"/>
      <c r="M172" s="194"/>
      <c r="N172" s="194"/>
      <c r="O172" s="194"/>
      <c r="P172" s="194"/>
      <c r="Q172" s="194"/>
      <c r="R172" s="194"/>
      <c r="S172" s="194"/>
      <c r="T172" s="194"/>
      <c r="U172" s="194"/>
      <c r="V172" s="194"/>
      <c r="X172" s="2"/>
      <c r="Y172" s="2"/>
      <c r="Z172" s="2"/>
      <c r="AA172" s="2"/>
      <c r="AB172" s="2"/>
      <c r="AC172" s="2"/>
      <c r="AD172" s="2"/>
      <c r="AE172" s="2"/>
      <c r="AF172" s="2"/>
      <c r="AG172" s="2"/>
      <c r="AH172" s="2"/>
      <c r="AI172" s="2"/>
      <c r="AJ172" s="2"/>
      <c r="AK172" s="2"/>
    </row>
    <row r="173" spans="2:39" ht="15" customHeight="1" x14ac:dyDescent="0.3">
      <c r="C173" s="2"/>
      <c r="E173" s="2" t="s">
        <v>144</v>
      </c>
      <c r="F173" s="229"/>
      <c r="G173" s="229"/>
      <c r="H173" s="229"/>
      <c r="I173" s="229"/>
      <c r="J173" s="229"/>
      <c r="K173" s="229"/>
      <c r="L173" s="229"/>
      <c r="M173" s="229"/>
      <c r="N173" s="229"/>
      <c r="O173" s="229"/>
      <c r="P173" s="229"/>
      <c r="Q173" s="229"/>
      <c r="R173" s="229"/>
      <c r="S173" s="229"/>
      <c r="T173" s="229"/>
      <c r="U173" s="229"/>
      <c r="V173" s="229"/>
      <c r="X173" s="13"/>
      <c r="Y173" s="13"/>
      <c r="Z173" s="13"/>
      <c r="AA173" s="13"/>
      <c r="AB173" s="13"/>
      <c r="AC173" s="13"/>
      <c r="AD173" s="2" t="s">
        <v>148</v>
      </c>
      <c r="AE173" s="215"/>
      <c r="AF173" s="215"/>
      <c r="AG173" s="215"/>
      <c r="AH173" s="215"/>
      <c r="AI173" s="215"/>
      <c r="AJ173" s="4"/>
      <c r="AK173" s="4"/>
    </row>
    <row r="174" spans="2:39" ht="4.95" customHeight="1" x14ac:dyDescent="0.3">
      <c r="B174" s="2"/>
      <c r="C174" s="2"/>
      <c r="D174" s="2"/>
      <c r="E174" s="2"/>
      <c r="F174" s="2"/>
      <c r="G174" s="2"/>
      <c r="H174" s="55"/>
      <c r="I174" s="55"/>
      <c r="J174" s="55"/>
      <c r="K174" s="55"/>
      <c r="L174" s="55"/>
      <c r="M174" s="55"/>
      <c r="N174" s="55"/>
      <c r="O174" s="55"/>
      <c r="P174" s="55"/>
      <c r="Q174" s="55"/>
      <c r="R174" s="55"/>
      <c r="S174" s="55"/>
      <c r="T174" s="55"/>
      <c r="U174" s="55"/>
      <c r="V174" s="55"/>
      <c r="X174" s="4"/>
      <c r="Y174" s="4"/>
      <c r="Z174" s="4"/>
      <c r="AA174" s="4"/>
      <c r="AB174" s="4"/>
      <c r="AC174" s="4"/>
      <c r="AD174" s="2"/>
      <c r="AE174" s="4"/>
      <c r="AF174" s="4"/>
      <c r="AG174" s="4"/>
      <c r="AH174" s="4"/>
      <c r="AI174" s="4"/>
      <c r="AJ174" s="4"/>
      <c r="AK174" s="4"/>
    </row>
    <row r="175" spans="2:39" ht="15" customHeight="1" x14ac:dyDescent="0.3">
      <c r="B175" s="1" t="s">
        <v>292</v>
      </c>
      <c r="C175" s="1"/>
      <c r="D175" s="1"/>
      <c r="E175" s="1"/>
      <c r="F175" s="1"/>
      <c r="G175" s="1"/>
      <c r="H175" s="4"/>
      <c r="I175" s="4"/>
      <c r="J175" s="4"/>
      <c r="K175" s="4"/>
      <c r="L175" s="4"/>
      <c r="M175" s="4"/>
      <c r="N175" s="4"/>
      <c r="O175" s="4"/>
      <c r="P175" s="4"/>
      <c r="Q175" s="4"/>
      <c r="R175" s="4"/>
      <c r="S175" s="4"/>
      <c r="T175" s="4"/>
      <c r="U175" s="4"/>
      <c r="V175" s="4"/>
      <c r="X175" s="4"/>
      <c r="Y175" s="77"/>
      <c r="Z175" s="40" t="s">
        <v>141</v>
      </c>
      <c r="AA175" s="4"/>
      <c r="AB175" s="4"/>
      <c r="AC175" s="4"/>
      <c r="AH175" s="4"/>
      <c r="AI175" s="4"/>
      <c r="AJ175" s="4"/>
      <c r="AK175" s="4"/>
      <c r="AM175" s="125">
        <f>IF(ISBLANK(Y175),1,2)</f>
        <v>1</v>
      </c>
    </row>
    <row r="176" spans="2:39" ht="15" customHeight="1" x14ac:dyDescent="0.3">
      <c r="C176" s="2"/>
      <c r="E176" s="2" t="s">
        <v>145</v>
      </c>
      <c r="F176" s="190"/>
      <c r="G176" s="190"/>
      <c r="H176" s="190"/>
      <c r="I176" s="190"/>
      <c r="J176" s="190"/>
      <c r="K176" s="190"/>
      <c r="L176" s="190"/>
      <c r="M176" s="190"/>
      <c r="N176" s="190"/>
      <c r="O176" s="190"/>
      <c r="P176" s="190"/>
      <c r="Q176" s="190"/>
      <c r="R176" s="190"/>
      <c r="S176" s="190"/>
      <c r="T176" s="190"/>
      <c r="U176" s="190"/>
      <c r="V176" s="190"/>
    </row>
    <row r="177" spans="2:37" ht="15" customHeight="1" x14ac:dyDescent="0.3">
      <c r="C177" s="2"/>
      <c r="E177" s="2" t="s">
        <v>143</v>
      </c>
      <c r="F177" s="194"/>
      <c r="G177" s="194"/>
      <c r="H177" s="194"/>
      <c r="I177" s="194"/>
      <c r="J177" s="194"/>
      <c r="K177" s="194"/>
      <c r="L177" s="194"/>
      <c r="M177" s="194"/>
      <c r="N177" s="194"/>
      <c r="O177" s="194"/>
      <c r="P177" s="194"/>
      <c r="Q177" s="194"/>
      <c r="R177" s="194"/>
      <c r="S177" s="194"/>
      <c r="T177" s="194"/>
      <c r="U177" s="194"/>
      <c r="V177" s="194"/>
      <c r="AE177" s="4"/>
      <c r="AF177" s="4"/>
      <c r="AG177" s="4"/>
      <c r="AH177" s="4"/>
      <c r="AI177" s="4"/>
      <c r="AJ177" s="4"/>
      <c r="AK177" s="4"/>
    </row>
    <row r="178" spans="2:37" ht="15" customHeight="1" x14ac:dyDescent="0.3">
      <c r="C178" s="2"/>
      <c r="E178" s="2" t="s">
        <v>316</v>
      </c>
      <c r="F178" s="194"/>
      <c r="G178" s="194"/>
      <c r="H178" s="194"/>
      <c r="I178" s="194"/>
      <c r="J178" s="194"/>
      <c r="K178" s="194"/>
      <c r="L178" s="194"/>
      <c r="M178" s="194"/>
      <c r="N178" s="194"/>
      <c r="O178" s="194"/>
      <c r="P178" s="194"/>
      <c r="Q178" s="194"/>
      <c r="R178" s="194"/>
      <c r="S178" s="194"/>
      <c r="T178" s="194"/>
      <c r="U178" s="194"/>
      <c r="V178" s="194"/>
      <c r="X178" s="2"/>
      <c r="Y178" s="2" t="s">
        <v>146</v>
      </c>
      <c r="Z178" s="193"/>
      <c r="AA178" s="193"/>
      <c r="AB178" s="193"/>
      <c r="AC178" s="193"/>
      <c r="AF178" s="2"/>
      <c r="AG178" s="2" t="s">
        <v>147</v>
      </c>
      <c r="AH178" s="193"/>
      <c r="AI178" s="193"/>
      <c r="AJ178" s="193"/>
      <c r="AK178" s="193"/>
    </row>
    <row r="179" spans="2:37" ht="15" customHeight="1" x14ac:dyDescent="0.3">
      <c r="C179" s="2"/>
      <c r="E179" s="2" t="s">
        <v>345</v>
      </c>
      <c r="F179" s="190"/>
      <c r="G179" s="190"/>
      <c r="H179" s="190"/>
      <c r="I179" s="190"/>
      <c r="J179" s="190"/>
      <c r="K179" s="190"/>
      <c r="L179" s="190"/>
      <c r="M179" s="190"/>
      <c r="N179" s="190"/>
      <c r="O179" s="190"/>
      <c r="P179" s="190"/>
      <c r="Q179" s="190"/>
      <c r="R179" s="190"/>
      <c r="S179" s="190"/>
      <c r="T179" s="190"/>
      <c r="U179" s="190"/>
      <c r="V179" s="190"/>
      <c r="W179" s="4"/>
      <c r="X179" s="4"/>
      <c r="Y179" s="4"/>
      <c r="Z179" s="4"/>
      <c r="AA179" s="4"/>
      <c r="AB179" s="4"/>
      <c r="AC179" s="4"/>
      <c r="AD179" s="2" t="s">
        <v>149</v>
      </c>
      <c r="AE179" s="190"/>
      <c r="AF179" s="190"/>
      <c r="AG179" s="190"/>
      <c r="AH179" s="190"/>
      <c r="AI179" s="190"/>
      <c r="AJ179" s="190"/>
      <c r="AK179" s="190"/>
    </row>
    <row r="180" spans="2:37" ht="15" customHeight="1" x14ac:dyDescent="0.3">
      <c r="C180" s="2"/>
      <c r="E180" s="2" t="s">
        <v>144</v>
      </c>
      <c r="F180" s="229"/>
      <c r="G180" s="229"/>
      <c r="H180" s="229"/>
      <c r="I180" s="229"/>
      <c r="J180" s="229"/>
      <c r="K180" s="229"/>
      <c r="L180" s="229"/>
      <c r="M180" s="229"/>
      <c r="N180" s="229"/>
      <c r="O180" s="229"/>
      <c r="P180" s="229"/>
      <c r="Q180" s="229"/>
      <c r="R180" s="229"/>
      <c r="S180" s="229"/>
      <c r="T180" s="229"/>
      <c r="U180" s="229"/>
      <c r="V180" s="229"/>
      <c r="AD180" s="2" t="s">
        <v>148</v>
      </c>
      <c r="AE180" s="242"/>
      <c r="AF180" s="242"/>
      <c r="AG180" s="242"/>
      <c r="AH180" s="242"/>
      <c r="AI180" s="242"/>
    </row>
    <row r="181" spans="2:37" ht="15" customHeight="1" x14ac:dyDescent="0.3">
      <c r="C181" s="2"/>
    </row>
    <row r="182" spans="2:37" ht="15" customHeight="1" x14ac:dyDescent="0.3">
      <c r="B182" s="1" t="s">
        <v>18</v>
      </c>
      <c r="C182" s="1"/>
      <c r="D182" s="1"/>
      <c r="E182" s="1"/>
      <c r="F182" s="1"/>
      <c r="G182" s="1"/>
      <c r="H182" s="1"/>
      <c r="I182" s="1"/>
    </row>
    <row r="183" spans="2:37" ht="15" customHeight="1" x14ac:dyDescent="0.3">
      <c r="B183" s="241" t="s">
        <v>289</v>
      </c>
      <c r="C183" s="241"/>
      <c r="D183" s="241"/>
      <c r="E183" s="241"/>
      <c r="F183" s="241"/>
      <c r="G183" s="241"/>
      <c r="H183" s="241"/>
      <c r="I183" s="241"/>
      <c r="J183" s="241"/>
      <c r="K183" s="241"/>
      <c r="L183" s="241"/>
      <c r="M183" s="241"/>
      <c r="N183" s="241"/>
      <c r="O183" s="241"/>
      <c r="P183" s="241"/>
      <c r="Q183" s="241"/>
      <c r="R183" s="241"/>
      <c r="S183" s="241"/>
      <c r="T183" s="241"/>
      <c r="U183" s="241"/>
      <c r="V183" s="241"/>
      <c r="W183" s="241"/>
      <c r="X183" s="241"/>
      <c r="Y183" s="241"/>
      <c r="Z183" s="241"/>
      <c r="AA183" s="241"/>
      <c r="AB183" s="241"/>
      <c r="AC183" s="241"/>
      <c r="AD183" s="241"/>
      <c r="AE183" s="241"/>
      <c r="AF183" s="241"/>
      <c r="AG183" s="241"/>
      <c r="AH183" s="241"/>
      <c r="AI183" s="241"/>
      <c r="AJ183" s="241"/>
      <c r="AK183" s="241"/>
    </row>
    <row r="184" spans="2:37" ht="15" customHeight="1" x14ac:dyDescent="0.3">
      <c r="B184" s="241"/>
      <c r="C184" s="241"/>
      <c r="D184" s="241"/>
      <c r="E184" s="241"/>
      <c r="F184" s="241"/>
      <c r="G184" s="241"/>
      <c r="H184" s="241"/>
      <c r="I184" s="241"/>
      <c r="J184" s="241"/>
      <c r="K184" s="241"/>
      <c r="L184" s="241"/>
      <c r="M184" s="241"/>
      <c r="N184" s="241"/>
      <c r="O184" s="241"/>
      <c r="P184" s="241"/>
      <c r="Q184" s="241"/>
      <c r="R184" s="241"/>
      <c r="S184" s="241"/>
      <c r="T184" s="241"/>
      <c r="U184" s="241"/>
      <c r="V184" s="241"/>
      <c r="W184" s="241"/>
      <c r="X184" s="241"/>
      <c r="Y184" s="241"/>
      <c r="Z184" s="241"/>
      <c r="AA184" s="241"/>
      <c r="AB184" s="241"/>
      <c r="AC184" s="241"/>
      <c r="AD184" s="241"/>
      <c r="AE184" s="241"/>
      <c r="AF184" s="241"/>
      <c r="AG184" s="241"/>
      <c r="AH184" s="241"/>
      <c r="AI184" s="241"/>
      <c r="AJ184" s="241"/>
      <c r="AK184" s="241"/>
    </row>
    <row r="185" spans="2:37" ht="15" customHeight="1" x14ac:dyDescent="0.3">
      <c r="B185" s="241"/>
      <c r="C185" s="241"/>
      <c r="D185" s="241"/>
      <c r="E185" s="241"/>
      <c r="F185" s="241"/>
      <c r="G185" s="241"/>
      <c r="H185" s="241"/>
      <c r="I185" s="241"/>
      <c r="J185" s="241"/>
      <c r="K185" s="241"/>
      <c r="L185" s="241"/>
      <c r="M185" s="241"/>
      <c r="N185" s="241"/>
      <c r="O185" s="241"/>
      <c r="P185" s="241"/>
      <c r="Q185" s="241"/>
      <c r="R185" s="241"/>
      <c r="S185" s="241"/>
      <c r="T185" s="241"/>
      <c r="U185" s="241"/>
      <c r="V185" s="241"/>
      <c r="W185" s="241"/>
      <c r="X185" s="241"/>
      <c r="Y185" s="241"/>
      <c r="Z185" s="241"/>
      <c r="AA185" s="241"/>
      <c r="AB185" s="241"/>
      <c r="AC185" s="241"/>
      <c r="AD185" s="241"/>
      <c r="AE185" s="241"/>
      <c r="AF185" s="241"/>
      <c r="AG185" s="241"/>
      <c r="AH185" s="241"/>
      <c r="AI185" s="241"/>
      <c r="AJ185" s="241"/>
      <c r="AK185" s="241"/>
    </row>
    <row r="186" spans="2:37" ht="15" customHeight="1" x14ac:dyDescent="0.3">
      <c r="B186" s="241"/>
      <c r="C186" s="241"/>
      <c r="D186" s="241"/>
      <c r="E186" s="241"/>
      <c r="F186" s="241"/>
      <c r="G186" s="241"/>
      <c r="H186" s="241"/>
      <c r="I186" s="241"/>
      <c r="J186" s="241"/>
      <c r="K186" s="241"/>
      <c r="L186" s="241"/>
      <c r="M186" s="241"/>
      <c r="N186" s="241"/>
      <c r="O186" s="241"/>
      <c r="P186" s="241"/>
      <c r="Q186" s="241"/>
      <c r="R186" s="241"/>
      <c r="S186" s="241"/>
      <c r="T186" s="241"/>
      <c r="U186" s="241"/>
      <c r="V186" s="241"/>
      <c r="W186" s="241"/>
      <c r="X186" s="241"/>
      <c r="Y186" s="241"/>
      <c r="Z186" s="241"/>
      <c r="AA186" s="241"/>
      <c r="AB186" s="241"/>
      <c r="AC186" s="241"/>
      <c r="AD186" s="241"/>
      <c r="AE186" s="241"/>
      <c r="AF186" s="241"/>
      <c r="AG186" s="241"/>
      <c r="AH186" s="241"/>
      <c r="AI186" s="241"/>
      <c r="AJ186" s="241"/>
      <c r="AK186" s="241"/>
    </row>
    <row r="187" spans="2:37" ht="15" customHeight="1" x14ac:dyDescent="0.3">
      <c r="D187" s="2" t="s">
        <v>189</v>
      </c>
      <c r="E187" s="190"/>
      <c r="F187" s="190"/>
      <c r="G187" s="190"/>
      <c r="H187" s="190"/>
      <c r="I187" s="190"/>
      <c r="J187" s="190"/>
      <c r="K187" s="190"/>
      <c r="L187" s="190"/>
      <c r="M187" s="190"/>
      <c r="N187" s="190"/>
      <c r="O187" s="190"/>
      <c r="P187" s="190"/>
      <c r="Q187" s="190"/>
      <c r="R187" s="190"/>
      <c r="S187" s="190"/>
      <c r="T187" s="190"/>
      <c r="U187" s="190"/>
      <c r="V187" s="190"/>
      <c r="W187" s="190"/>
      <c r="X187" s="190"/>
      <c r="Y187" s="190"/>
      <c r="AB187" s="2" t="s">
        <v>346</v>
      </c>
      <c r="AC187" s="2"/>
      <c r="AD187" s="2"/>
      <c r="AE187" s="2"/>
    </row>
    <row r="188" spans="2:37" ht="15" customHeight="1" x14ac:dyDescent="0.3">
      <c r="D188" s="2" t="s">
        <v>142</v>
      </c>
      <c r="E188" s="194"/>
      <c r="F188" s="194"/>
      <c r="G188" s="194"/>
      <c r="H188" s="194"/>
      <c r="I188" s="194"/>
      <c r="J188" s="194"/>
      <c r="K188" s="194"/>
      <c r="L188" s="194"/>
      <c r="M188" s="194"/>
      <c r="N188" s="194"/>
      <c r="O188" s="194"/>
      <c r="P188" s="194"/>
      <c r="Q188" s="194"/>
      <c r="R188" s="194"/>
      <c r="S188" s="194"/>
      <c r="T188" s="194"/>
      <c r="U188" s="194"/>
      <c r="V188" s="194"/>
      <c r="W188" s="194"/>
      <c r="X188" s="194"/>
      <c r="Y188" s="194"/>
    </row>
    <row r="189" spans="2:37" ht="15" customHeight="1" x14ac:dyDescent="0.3">
      <c r="D189" s="2" t="s">
        <v>143</v>
      </c>
      <c r="E189" s="194"/>
      <c r="F189" s="194"/>
      <c r="G189" s="194"/>
      <c r="H189" s="194"/>
      <c r="I189" s="194"/>
      <c r="J189" s="194"/>
      <c r="K189" s="194"/>
      <c r="L189" s="194"/>
      <c r="M189" s="194"/>
      <c r="N189" s="194"/>
      <c r="O189" s="194"/>
      <c r="P189" s="194"/>
      <c r="Q189" s="194"/>
      <c r="R189" s="194"/>
      <c r="S189" s="194"/>
      <c r="T189" s="194"/>
      <c r="U189" s="194"/>
      <c r="V189" s="194"/>
      <c r="W189" s="194"/>
      <c r="X189" s="194"/>
      <c r="Y189" s="194"/>
    </row>
    <row r="190" spans="2:37" ht="15" customHeight="1" x14ac:dyDescent="0.3">
      <c r="D190" s="2" t="s">
        <v>344</v>
      </c>
      <c r="E190" s="194"/>
      <c r="F190" s="194"/>
      <c r="G190" s="194"/>
      <c r="H190" s="194"/>
      <c r="I190" s="194"/>
      <c r="J190" s="194"/>
      <c r="K190" s="194"/>
      <c r="L190" s="85"/>
      <c r="M190" s="85"/>
      <c r="N190" s="133" t="s">
        <v>146</v>
      </c>
      <c r="O190" s="194"/>
      <c r="P190" s="194"/>
      <c r="Q190" s="194"/>
      <c r="R190" s="194"/>
      <c r="S190" s="85"/>
      <c r="T190" s="85"/>
      <c r="U190" s="85"/>
      <c r="V190" s="133" t="s">
        <v>147</v>
      </c>
      <c r="W190" s="196"/>
      <c r="X190" s="196"/>
      <c r="Y190" s="196"/>
    </row>
    <row r="191" spans="2:37" ht="15" customHeight="1" x14ac:dyDescent="0.3">
      <c r="D191" s="2" t="s">
        <v>144</v>
      </c>
      <c r="E191" s="204"/>
      <c r="F191" s="204"/>
      <c r="G191" s="204"/>
      <c r="H191" s="204"/>
      <c r="I191" s="204"/>
      <c r="J191" s="204"/>
      <c r="K191" s="204"/>
      <c r="L191" s="204"/>
      <c r="M191" s="204"/>
      <c r="N191" s="204"/>
      <c r="O191" s="204"/>
      <c r="P191" s="204"/>
      <c r="Q191" s="204"/>
      <c r="R191" s="204"/>
      <c r="S191" s="204"/>
      <c r="T191" s="204"/>
      <c r="U191" s="204"/>
      <c r="V191" s="204"/>
      <c r="W191" s="204"/>
      <c r="X191" s="204"/>
      <c r="Y191" s="204"/>
    </row>
    <row r="192" spans="2:37" ht="15" customHeight="1" x14ac:dyDescent="0.3">
      <c r="D192" s="2" t="s">
        <v>148</v>
      </c>
      <c r="E192" s="166"/>
      <c r="F192" s="166"/>
      <c r="G192" s="166"/>
      <c r="H192" s="166"/>
      <c r="I192" s="166"/>
      <c r="U192" s="74"/>
      <c r="V192" s="74"/>
      <c r="W192" s="74"/>
    </row>
    <row r="193" spans="2:43" ht="15" customHeight="1" x14ac:dyDescent="0.3">
      <c r="D193" s="2"/>
      <c r="E193" s="85"/>
      <c r="F193" s="85"/>
      <c r="G193" s="85"/>
      <c r="H193" s="85"/>
      <c r="I193" s="85"/>
      <c r="U193" s="74"/>
      <c r="V193" s="74"/>
      <c r="W193" s="74"/>
    </row>
    <row r="194" spans="2:43" ht="15" customHeight="1" x14ac:dyDescent="0.3">
      <c r="D194" s="2" t="s">
        <v>190</v>
      </c>
      <c r="E194" s="111"/>
      <c r="F194" s="111"/>
      <c r="G194" s="111"/>
      <c r="H194" s="111"/>
      <c r="I194" s="111"/>
      <c r="J194" s="111"/>
      <c r="K194" s="111"/>
      <c r="L194" s="111"/>
      <c r="M194" s="111"/>
      <c r="N194" s="111"/>
      <c r="O194" s="111"/>
      <c r="P194" s="111"/>
      <c r="Q194" s="111"/>
      <c r="R194" s="111"/>
      <c r="S194" s="111"/>
      <c r="T194" s="111"/>
      <c r="U194" s="74"/>
      <c r="V194" s="74"/>
      <c r="W194" s="74"/>
      <c r="AB194" s="2" t="s">
        <v>185</v>
      </c>
      <c r="AC194" s="195"/>
      <c r="AD194" s="195"/>
      <c r="AE194" s="195"/>
      <c r="AF194" s="195"/>
      <c r="AG194" s="195"/>
    </row>
    <row r="195" spans="2:43" ht="15" customHeight="1" x14ac:dyDescent="0.3"/>
    <row r="196" spans="2:43" ht="15" customHeight="1" x14ac:dyDescent="0.3"/>
    <row r="197" spans="2:43" ht="15" customHeight="1" x14ac:dyDescent="0.3"/>
    <row r="198" spans="2:43" ht="15" customHeight="1" x14ac:dyDescent="0.3"/>
    <row r="199" spans="2:43" ht="15" customHeight="1" x14ac:dyDescent="0.3">
      <c r="AK199" s="45"/>
    </row>
    <row r="200" spans="2:43" ht="15" customHeight="1" x14ac:dyDescent="0.3">
      <c r="B200" s="203">
        <f>Tables!$C$13</f>
        <v>45566</v>
      </c>
      <c r="C200" s="203"/>
      <c r="D200" s="203"/>
      <c r="E200" s="203"/>
      <c r="F200" s="203"/>
      <c r="G200" s="203"/>
      <c r="H200" s="203"/>
      <c r="R200" s="191" t="s">
        <v>337</v>
      </c>
      <c r="S200" s="191"/>
      <c r="T200" s="191"/>
      <c r="U200" s="191"/>
      <c r="AK200" s="45"/>
    </row>
    <row r="201" spans="2:43" ht="15" customHeight="1" x14ac:dyDescent="0.3">
      <c r="B201" s="120"/>
      <c r="C201" s="120"/>
      <c r="D201" s="120"/>
      <c r="E201" s="120"/>
      <c r="F201" s="120"/>
      <c r="G201" s="120"/>
      <c r="H201" s="120"/>
      <c r="R201" s="4"/>
      <c r="S201" s="4"/>
      <c r="T201" s="4"/>
      <c r="U201" s="4"/>
      <c r="AK201" s="45"/>
    </row>
    <row r="202" spans="2:43" ht="15" customHeight="1" x14ac:dyDescent="0.3">
      <c r="C202" s="2" t="s">
        <v>1</v>
      </c>
      <c r="D202" s="167">
        <f>IF(ISBLANK($E$15),"",$E$15)</f>
        <v>0</v>
      </c>
      <c r="E202" s="167"/>
      <c r="F202" s="167"/>
      <c r="G202" s="167"/>
      <c r="H202" s="167"/>
      <c r="I202" s="167"/>
      <c r="J202" s="167"/>
      <c r="K202" s="167"/>
      <c r="L202" s="167"/>
      <c r="M202" s="167"/>
      <c r="N202" s="167"/>
      <c r="O202" s="167"/>
      <c r="P202" s="167"/>
      <c r="Q202" s="167"/>
      <c r="R202" s="167"/>
      <c r="S202" s="167"/>
      <c r="T202" s="167"/>
      <c r="U202" s="167"/>
      <c r="V202" s="167"/>
      <c r="W202" s="167"/>
      <c r="X202" s="167"/>
      <c r="Y202" s="167"/>
      <c r="Z202" s="167"/>
      <c r="AA202" s="51"/>
      <c r="AB202" s="51"/>
      <c r="AC202" s="51"/>
      <c r="AF202" s="2" t="s">
        <v>20</v>
      </c>
      <c r="AG202" s="168">
        <f>$AF$15</f>
        <v>0</v>
      </c>
      <c r="AH202" s="168"/>
      <c r="AI202" s="168"/>
      <c r="AJ202" s="168"/>
      <c r="AK202" s="168"/>
    </row>
    <row r="203" spans="2:43" ht="15" customHeight="1" x14ac:dyDescent="0.3">
      <c r="H203" s="52"/>
      <c r="I203" s="52"/>
      <c r="J203" s="2"/>
      <c r="K203" s="2"/>
      <c r="L203" s="2"/>
      <c r="M203" s="52"/>
      <c r="N203" s="51"/>
      <c r="O203" s="51"/>
      <c r="P203" s="51"/>
      <c r="Q203" s="51"/>
      <c r="R203" s="51"/>
      <c r="S203" s="51"/>
      <c r="T203" s="51"/>
      <c r="U203" s="51"/>
      <c r="V203" s="51"/>
      <c r="W203" s="51"/>
      <c r="X203" s="51"/>
      <c r="Y203" s="51"/>
      <c r="Z203" s="51"/>
      <c r="AA203" s="51"/>
      <c r="AB203" s="51"/>
      <c r="AC203" s="51"/>
      <c r="AF203" s="2" t="s">
        <v>34</v>
      </c>
      <c r="AG203" s="169">
        <f>IF(ISBLANK($AF$16),"",$AF$16)</f>
        <v>0</v>
      </c>
      <c r="AH203" s="169"/>
      <c r="AI203" s="169"/>
      <c r="AJ203" s="169"/>
      <c r="AK203" s="169"/>
    </row>
    <row r="204" spans="2:43" ht="15" customHeight="1" x14ac:dyDescent="0.3">
      <c r="B204" s="1" t="s">
        <v>433</v>
      </c>
      <c r="F204" s="52"/>
      <c r="G204" s="52"/>
      <c r="H204" s="40" t="s">
        <v>463</v>
      </c>
      <c r="I204" s="52"/>
      <c r="J204" s="52"/>
      <c r="K204" s="2"/>
      <c r="L204" s="2"/>
      <c r="M204" s="2"/>
      <c r="N204" s="2"/>
      <c r="O204" s="52"/>
      <c r="P204" s="51"/>
      <c r="Q204" s="51"/>
      <c r="R204" s="51"/>
      <c r="S204" s="51"/>
      <c r="T204" s="51"/>
      <c r="U204" s="51"/>
      <c r="V204" s="51"/>
      <c r="W204" s="51"/>
      <c r="X204" s="51"/>
      <c r="Y204" s="51"/>
      <c r="Z204" s="51"/>
      <c r="AA204" s="51"/>
      <c r="AB204" s="51"/>
      <c r="AC204" s="51"/>
      <c r="AD204" s="51"/>
      <c r="AE204" s="51"/>
      <c r="AF204" s="51"/>
      <c r="AG204" s="51"/>
      <c r="AH204" s="51"/>
      <c r="AI204" s="51"/>
      <c r="AJ204" s="51"/>
      <c r="AK204" s="51"/>
    </row>
    <row r="205" spans="2:43" ht="15" customHeight="1" x14ac:dyDescent="0.3">
      <c r="C205" s="40" t="s">
        <v>169</v>
      </c>
      <c r="E205" s="40" t="s">
        <v>151</v>
      </c>
      <c r="AM205" s="125">
        <f>SUM(AM209,AM211,AM213,AM215,AM217,AM219,AM221,AM223,AM225,AM227)</f>
        <v>10</v>
      </c>
      <c r="AN205" s="24"/>
      <c r="AO205" s="24"/>
      <c r="AQ205" s="125">
        <f>SUM(AQ209,AQ211,AQ213,AQ215,AQ217,AQ219,AQ221,AQ223,AQ225,AQ227)</f>
        <v>0</v>
      </c>
    </row>
    <row r="206" spans="2:43" ht="4.95" customHeight="1" x14ac:dyDescent="0.3">
      <c r="AM206" s="24"/>
      <c r="AN206" s="24"/>
      <c r="AO206" s="24"/>
    </row>
    <row r="207" spans="2:43" ht="15" customHeight="1" x14ac:dyDescent="0.3">
      <c r="C207" s="77"/>
      <c r="E207" s="77"/>
      <c r="G207" s="40" t="s">
        <v>455</v>
      </c>
      <c r="X207" s="40" t="s">
        <v>341</v>
      </c>
      <c r="AC207" s="40" t="s">
        <v>342</v>
      </c>
      <c r="AM207" s="125">
        <f>IF(AND(ISBLANK(C207),ISBLANK(E207)),1,2)</f>
        <v>1</v>
      </c>
      <c r="AN207" s="125">
        <f>IF(ISBLANK(E207),1,2)</f>
        <v>1</v>
      </c>
      <c r="AO207" s="125"/>
      <c r="AP207" s="125">
        <f>IF(ISBLANK(C207),1,2)</f>
        <v>1</v>
      </c>
      <c r="AQ207" s="125">
        <f>IF(ISBLANK(E207),0,1)</f>
        <v>0</v>
      </c>
    </row>
    <row r="208" spans="2:43" ht="4.95" customHeight="1" x14ac:dyDescent="0.3">
      <c r="AM208" s="24"/>
      <c r="AN208" s="24"/>
      <c r="AO208" s="24"/>
    </row>
    <row r="209" spans="3:43" ht="15" customHeight="1" x14ac:dyDescent="0.3">
      <c r="C209" s="77"/>
      <c r="E209" s="77"/>
      <c r="G209" s="40" t="s">
        <v>491</v>
      </c>
      <c r="Y209" s="193"/>
      <c r="Z209" s="193"/>
      <c r="AC209" s="250"/>
      <c r="AD209" s="250"/>
      <c r="AE209" s="250"/>
      <c r="AF209" s="250"/>
      <c r="AG209" s="250"/>
      <c r="AH209" s="250"/>
      <c r="AI209" s="250"/>
      <c r="AM209" s="125">
        <f>IF(AND(ISBLANK(C209),ISBLANK(E209)),1,2)</f>
        <v>1</v>
      </c>
      <c r="AN209" s="125">
        <f>IF(ISBLANK(E209),1,2)</f>
        <v>1</v>
      </c>
      <c r="AO209" s="125"/>
      <c r="AP209" s="125">
        <f>IF(ISBLANK(C209),1,2)</f>
        <v>1</v>
      </c>
      <c r="AQ209" s="125">
        <f>IF(ISBLANK(E209),0,1)</f>
        <v>0</v>
      </c>
    </row>
    <row r="210" spans="3:43" ht="4.95" customHeight="1" x14ac:dyDescent="0.3">
      <c r="AM210" s="24"/>
      <c r="AN210" s="24"/>
      <c r="AO210" s="24"/>
    </row>
    <row r="211" spans="3:43" ht="15" customHeight="1" x14ac:dyDescent="0.3">
      <c r="C211" s="77"/>
      <c r="E211" s="77"/>
      <c r="G211" s="40" t="s">
        <v>456</v>
      </c>
      <c r="Y211" s="193"/>
      <c r="Z211" s="193"/>
      <c r="AC211" s="250"/>
      <c r="AD211" s="250"/>
      <c r="AE211" s="250"/>
      <c r="AF211" s="250"/>
      <c r="AG211" s="250"/>
      <c r="AH211" s="250"/>
      <c r="AI211" s="250"/>
      <c r="AM211" s="125">
        <f>IF(AND(ISBLANK(C211),ISBLANK(E211)),1,2)</f>
        <v>1</v>
      </c>
      <c r="AN211" s="125">
        <f>IF(ISBLANK(E211),1,2)</f>
        <v>1</v>
      </c>
      <c r="AO211" s="125"/>
      <c r="AP211" s="125">
        <f>IF(ISBLANK(C211),1,2)</f>
        <v>1</v>
      </c>
      <c r="AQ211" s="125">
        <f>IF(ISBLANK(E211),0,1)</f>
        <v>0</v>
      </c>
    </row>
    <row r="212" spans="3:43" ht="4.95" customHeight="1" x14ac:dyDescent="0.3">
      <c r="AM212" s="24"/>
      <c r="AN212" s="24"/>
      <c r="AO212" s="24"/>
    </row>
    <row r="213" spans="3:43" ht="15" customHeight="1" x14ac:dyDescent="0.3">
      <c r="C213" s="77"/>
      <c r="E213" s="77"/>
      <c r="G213" s="40" t="s">
        <v>457</v>
      </c>
      <c r="Y213" s="193"/>
      <c r="Z213" s="193"/>
      <c r="AC213" s="250"/>
      <c r="AD213" s="250"/>
      <c r="AE213" s="250"/>
      <c r="AF213" s="250"/>
      <c r="AG213" s="250"/>
      <c r="AH213" s="250"/>
      <c r="AI213" s="250"/>
      <c r="AM213" s="125">
        <f>IF(AND(ISBLANK(C213),ISBLANK(E213)),1,2)</f>
        <v>1</v>
      </c>
      <c r="AN213" s="125">
        <f>IF(ISBLANK(E213),1,2)</f>
        <v>1</v>
      </c>
      <c r="AO213" s="125"/>
      <c r="AP213" s="125">
        <f>IF(ISBLANK(C213),1,2)</f>
        <v>1</v>
      </c>
      <c r="AQ213" s="125">
        <f>IF(ISBLANK(E213),0,1)</f>
        <v>0</v>
      </c>
    </row>
    <row r="214" spans="3:43" ht="4.95" customHeight="1" x14ac:dyDescent="0.3">
      <c r="AM214" s="24"/>
      <c r="AN214" s="24"/>
      <c r="AO214" s="24"/>
    </row>
    <row r="215" spans="3:43" ht="15" customHeight="1" x14ac:dyDescent="0.3">
      <c r="C215" s="77"/>
      <c r="E215" s="77"/>
      <c r="G215" s="40" t="s">
        <v>458</v>
      </c>
      <c r="Y215" s="193"/>
      <c r="Z215" s="193"/>
      <c r="AC215" s="250"/>
      <c r="AD215" s="250"/>
      <c r="AE215" s="250"/>
      <c r="AF215" s="250"/>
      <c r="AG215" s="250"/>
      <c r="AH215" s="250"/>
      <c r="AI215" s="250"/>
      <c r="AM215" s="125">
        <f>IF(AND(ISBLANK(C215),ISBLANK(E215)),1,2)</f>
        <v>1</v>
      </c>
      <c r="AN215" s="125">
        <f>IF(ISBLANK(E215),1,2)</f>
        <v>1</v>
      </c>
      <c r="AO215" s="125"/>
      <c r="AP215" s="125">
        <f>IF(ISBLANK(C215),1,2)</f>
        <v>1</v>
      </c>
      <c r="AQ215" s="125">
        <f>IF(ISBLANK(E215),0,1)</f>
        <v>0</v>
      </c>
    </row>
    <row r="216" spans="3:43" ht="4.95" customHeight="1" x14ac:dyDescent="0.3">
      <c r="C216" s="52"/>
      <c r="E216" s="2"/>
      <c r="J216" s="52"/>
      <c r="K216" s="51"/>
      <c r="L216" s="51"/>
      <c r="M216" s="51"/>
      <c r="N216" s="51"/>
      <c r="O216" s="51"/>
      <c r="X216" s="51"/>
      <c r="Y216" s="51"/>
      <c r="Z216" s="51"/>
      <c r="AA216" s="51"/>
      <c r="AB216" s="51"/>
      <c r="AC216" s="51"/>
      <c r="AD216" s="51"/>
      <c r="AE216" s="51"/>
      <c r="AF216" s="51"/>
      <c r="AG216" s="51"/>
      <c r="AH216" s="51"/>
      <c r="AI216" s="51"/>
      <c r="AJ216" s="51"/>
      <c r="AK216" s="51"/>
    </row>
    <row r="217" spans="3:43" ht="15" customHeight="1" x14ac:dyDescent="0.3">
      <c r="C217" s="77"/>
      <c r="E217" s="77"/>
      <c r="G217" s="40" t="s">
        <v>459</v>
      </c>
      <c r="Y217" s="193"/>
      <c r="Z217" s="193"/>
      <c r="AC217" s="250"/>
      <c r="AD217" s="250"/>
      <c r="AE217" s="250"/>
      <c r="AF217" s="250"/>
      <c r="AG217" s="250"/>
      <c r="AH217" s="250"/>
      <c r="AI217" s="250"/>
      <c r="AM217" s="125">
        <f>IF(AND(ISBLANK(C217),ISBLANK(E217)),1,2)</f>
        <v>1</v>
      </c>
      <c r="AN217" s="125">
        <f>IF(ISBLANK(E217),1,2)</f>
        <v>1</v>
      </c>
      <c r="AO217" s="125"/>
      <c r="AP217" s="125">
        <f>IF(ISBLANK(C217),1,2)</f>
        <v>1</v>
      </c>
      <c r="AQ217" s="125">
        <f>IF(ISBLANK(E217),0,1)</f>
        <v>0</v>
      </c>
    </row>
    <row r="218" spans="3:43" ht="4.95" customHeight="1" x14ac:dyDescent="0.3">
      <c r="I218" s="52"/>
      <c r="J218" s="2"/>
      <c r="K218" s="2"/>
      <c r="L218" s="2"/>
      <c r="M218" s="52"/>
      <c r="N218" s="51"/>
      <c r="O218" s="51"/>
      <c r="X218" s="51"/>
      <c r="Y218" s="51"/>
      <c r="Z218" s="51"/>
      <c r="AA218" s="51"/>
      <c r="AB218" s="51"/>
      <c r="AC218" s="51"/>
      <c r="AD218" s="51"/>
      <c r="AE218" s="51"/>
      <c r="AF218" s="51"/>
      <c r="AG218" s="51"/>
      <c r="AH218" s="51"/>
      <c r="AI218" s="51"/>
    </row>
    <row r="219" spans="3:43" ht="15" customHeight="1" x14ac:dyDescent="0.3">
      <c r="C219" s="77"/>
      <c r="E219" s="77"/>
      <c r="G219" s="40" t="s">
        <v>460</v>
      </c>
      <c r="I219" s="52"/>
      <c r="J219" s="2"/>
      <c r="K219" s="2"/>
      <c r="L219" s="2"/>
      <c r="M219" s="52"/>
      <c r="N219" s="51"/>
      <c r="O219" s="51"/>
      <c r="X219" s="51"/>
      <c r="Y219" s="193"/>
      <c r="Z219" s="193"/>
      <c r="AC219" s="250"/>
      <c r="AD219" s="250"/>
      <c r="AE219" s="250"/>
      <c r="AF219" s="250"/>
      <c r="AG219" s="250"/>
      <c r="AH219" s="250"/>
      <c r="AI219" s="250"/>
      <c r="AM219" s="125">
        <f>IF(AND(ISBLANK(C219),ISBLANK(E219)),1,2)</f>
        <v>1</v>
      </c>
      <c r="AN219" s="125">
        <f>IF(ISBLANK(E219),1,2)</f>
        <v>1</v>
      </c>
      <c r="AO219" s="125"/>
      <c r="AP219" s="125">
        <f>IF(ISBLANK(C219),1,2)</f>
        <v>1</v>
      </c>
      <c r="AQ219" s="125">
        <f>IF(ISBLANK(E219),0,1)</f>
        <v>0</v>
      </c>
    </row>
    <row r="220" spans="3:43" ht="4.95" customHeight="1" x14ac:dyDescent="0.3">
      <c r="I220" s="52"/>
      <c r="J220" s="2"/>
      <c r="K220" s="2"/>
      <c r="L220" s="2"/>
      <c r="M220" s="52"/>
      <c r="N220" s="51"/>
      <c r="O220" s="51"/>
      <c r="X220" s="51"/>
      <c r="Y220" s="51"/>
      <c r="Z220" s="51"/>
      <c r="AA220" s="51"/>
      <c r="AB220" s="51"/>
      <c r="AC220" s="51"/>
      <c r="AD220" s="51"/>
      <c r="AE220" s="51"/>
      <c r="AF220" s="51"/>
      <c r="AG220" s="51"/>
      <c r="AH220" s="51"/>
      <c r="AI220" s="51"/>
    </row>
    <row r="221" spans="3:43" ht="15" customHeight="1" x14ac:dyDescent="0.3">
      <c r="C221" s="77"/>
      <c r="E221" s="77"/>
      <c r="G221" s="40" t="s">
        <v>461</v>
      </c>
      <c r="I221" s="52"/>
      <c r="J221" s="2"/>
      <c r="K221" s="2"/>
      <c r="L221" s="2"/>
      <c r="M221" s="52"/>
      <c r="N221" s="51"/>
      <c r="O221" s="51"/>
      <c r="X221" s="51"/>
      <c r="Y221" s="193"/>
      <c r="Z221" s="193"/>
      <c r="AC221" s="250"/>
      <c r="AD221" s="250"/>
      <c r="AE221" s="250"/>
      <c r="AF221" s="250"/>
      <c r="AG221" s="250"/>
      <c r="AH221" s="250"/>
      <c r="AI221" s="250"/>
      <c r="AM221" s="125">
        <f>IF(AND(ISBLANK(C221),ISBLANK(E221)),1,2)</f>
        <v>1</v>
      </c>
      <c r="AN221" s="125">
        <f>IF(ISBLANK(E221),1,2)</f>
        <v>1</v>
      </c>
      <c r="AO221" s="125"/>
      <c r="AP221" s="125">
        <f>IF(ISBLANK(C221),1,2)</f>
        <v>1</v>
      </c>
      <c r="AQ221" s="125">
        <f>IF(ISBLANK(E221),0,1)</f>
        <v>0</v>
      </c>
    </row>
    <row r="222" spans="3:43" ht="4.95" customHeight="1" x14ac:dyDescent="0.3">
      <c r="I222" s="52"/>
      <c r="J222" s="2"/>
      <c r="K222" s="2"/>
      <c r="L222" s="2"/>
      <c r="M222" s="52"/>
      <c r="N222" s="51"/>
      <c r="O222" s="51"/>
      <c r="X222" s="51"/>
      <c r="Y222" s="51"/>
      <c r="Z222" s="51"/>
      <c r="AA222" s="51"/>
      <c r="AB222" s="51"/>
      <c r="AC222" s="51"/>
      <c r="AD222" s="51"/>
      <c r="AE222" s="51"/>
      <c r="AF222" s="51"/>
      <c r="AG222" s="51"/>
      <c r="AH222" s="51"/>
      <c r="AI222" s="51"/>
    </row>
    <row r="223" spans="3:43" ht="15" customHeight="1" x14ac:dyDescent="0.3">
      <c r="C223" s="77"/>
      <c r="E223" s="77"/>
      <c r="G223" s="40" t="s">
        <v>462</v>
      </c>
      <c r="I223" s="52"/>
      <c r="J223" s="2"/>
      <c r="K223" s="2"/>
      <c r="L223" s="2"/>
      <c r="M223" s="52"/>
      <c r="N223" s="51"/>
      <c r="O223" s="51"/>
      <c r="X223" s="51"/>
      <c r="Y223" s="193"/>
      <c r="Z223" s="193"/>
      <c r="AC223" s="250"/>
      <c r="AD223" s="250"/>
      <c r="AE223" s="250"/>
      <c r="AF223" s="250"/>
      <c r="AG223" s="250"/>
      <c r="AH223" s="250"/>
      <c r="AI223" s="250"/>
      <c r="AM223" s="125">
        <f>IF(AND(ISBLANK(C223),ISBLANK(E223)),1,2)</f>
        <v>1</v>
      </c>
      <c r="AN223" s="125">
        <f>IF(ISBLANK(E223),1,2)</f>
        <v>1</v>
      </c>
      <c r="AO223" s="125"/>
      <c r="AP223" s="125">
        <f>IF(ISBLANK(C223),1,2)</f>
        <v>1</v>
      </c>
      <c r="AQ223" s="125">
        <f>IF(ISBLANK(E223),0,1)</f>
        <v>0</v>
      </c>
    </row>
    <row r="224" spans="3:43" ht="4.95" customHeight="1" x14ac:dyDescent="0.3">
      <c r="I224" s="52"/>
      <c r="J224" s="2"/>
      <c r="K224" s="2"/>
      <c r="L224" s="2"/>
      <c r="M224" s="52"/>
      <c r="N224" s="51"/>
      <c r="O224" s="51"/>
      <c r="X224" s="51"/>
      <c r="Y224" s="51"/>
      <c r="Z224" s="51"/>
      <c r="AA224" s="51"/>
      <c r="AB224" s="51"/>
      <c r="AC224" s="51"/>
      <c r="AD224" s="51"/>
      <c r="AE224" s="51"/>
      <c r="AF224" s="51"/>
      <c r="AG224" s="51"/>
      <c r="AH224" s="51"/>
      <c r="AI224" s="51"/>
    </row>
    <row r="225" spans="1:43" ht="15" customHeight="1" x14ac:dyDescent="0.3">
      <c r="C225" s="77"/>
      <c r="E225" s="77"/>
      <c r="G225" s="40" t="s">
        <v>490</v>
      </c>
      <c r="Y225" s="193"/>
      <c r="Z225" s="193"/>
      <c r="AC225" s="250"/>
      <c r="AD225" s="250"/>
      <c r="AE225" s="250"/>
      <c r="AF225" s="250"/>
      <c r="AG225" s="250"/>
      <c r="AH225" s="250"/>
      <c r="AI225" s="250"/>
      <c r="AM225" s="125">
        <f>IF(AND(ISBLANK(C225),ISBLANK(E225)),1,2)</f>
        <v>1</v>
      </c>
      <c r="AN225" s="125">
        <f>IF(ISBLANK(E225),1,2)</f>
        <v>1</v>
      </c>
      <c r="AO225" s="125"/>
      <c r="AP225" s="125">
        <f>IF(ISBLANK(C225),1,2)</f>
        <v>1</v>
      </c>
      <c r="AQ225" s="125">
        <f>IF(ISBLANK(E225),0,1)</f>
        <v>0</v>
      </c>
    </row>
    <row r="226" spans="1:43" ht="4.95" customHeight="1" x14ac:dyDescent="0.3">
      <c r="I226" s="52"/>
      <c r="J226" s="2"/>
      <c r="K226" s="2"/>
      <c r="L226" s="2"/>
      <c r="M226" s="52"/>
      <c r="N226" s="51"/>
      <c r="O226" s="51"/>
      <c r="P226" s="51"/>
      <c r="Q226" s="51"/>
      <c r="R226" s="51"/>
      <c r="S226" s="51"/>
      <c r="T226" s="51"/>
      <c r="U226" s="51"/>
      <c r="V226" s="51"/>
      <c r="W226" s="51"/>
      <c r="X226" s="51"/>
      <c r="Y226" s="51"/>
      <c r="Z226" s="51"/>
      <c r="AA226" s="51"/>
      <c r="AB226" s="51"/>
      <c r="AC226" s="51"/>
    </row>
    <row r="227" spans="1:43" ht="15" customHeight="1" x14ac:dyDescent="0.3">
      <c r="C227" s="77"/>
      <c r="E227" s="77"/>
      <c r="G227" s="40" t="s">
        <v>375</v>
      </c>
      <c r="I227" s="52"/>
      <c r="J227" s="2"/>
      <c r="K227" s="2"/>
      <c r="L227" s="2"/>
      <c r="M227" s="52"/>
      <c r="N227" s="51"/>
      <c r="O227" s="51"/>
      <c r="P227" s="51"/>
      <c r="Q227" s="51"/>
      <c r="R227" s="51"/>
      <c r="S227" s="51"/>
      <c r="T227" s="51"/>
      <c r="U227" s="51"/>
      <c r="V227" s="51"/>
      <c r="W227" s="51"/>
      <c r="X227" s="51"/>
      <c r="Y227" s="193"/>
      <c r="Z227" s="193"/>
      <c r="AC227" s="250"/>
      <c r="AD227" s="250"/>
      <c r="AE227" s="250"/>
      <c r="AF227" s="250"/>
      <c r="AG227" s="250"/>
      <c r="AH227" s="250"/>
      <c r="AI227" s="250"/>
      <c r="AM227" s="125">
        <f>IF(AND(ISBLANK(C227),ISBLANK(E227)),1,2)</f>
        <v>1</v>
      </c>
      <c r="AN227" s="125">
        <f>IF(ISBLANK(E227),1,2)</f>
        <v>1</v>
      </c>
      <c r="AO227" s="125"/>
      <c r="AP227" s="125">
        <f>IF(ISBLANK(C227),1,2)</f>
        <v>1</v>
      </c>
      <c r="AQ227" s="125">
        <f>IF(ISBLANK(E227),0,1)</f>
        <v>0</v>
      </c>
    </row>
    <row r="228" spans="1:43" ht="15" customHeight="1" x14ac:dyDescent="0.3">
      <c r="H228" s="52"/>
      <c r="I228" s="52"/>
      <c r="J228" s="2"/>
      <c r="K228" s="2"/>
      <c r="L228" s="2"/>
      <c r="M228" s="52"/>
      <c r="N228" s="51"/>
      <c r="O228" s="51"/>
      <c r="P228" s="51"/>
      <c r="Q228" s="51"/>
      <c r="R228" s="51"/>
      <c r="S228" s="51"/>
      <c r="T228" s="51"/>
      <c r="U228" s="51"/>
      <c r="V228" s="51"/>
      <c r="W228" s="51"/>
      <c r="X228" s="51"/>
      <c r="Y228" s="51"/>
      <c r="Z228" s="51"/>
      <c r="AA228" s="51"/>
      <c r="AB228" s="51"/>
      <c r="AC228" s="51"/>
    </row>
    <row r="229" spans="1:43" ht="15" customHeight="1" x14ac:dyDescent="0.3"/>
    <row r="230" spans="1:43" ht="15" customHeight="1" x14ac:dyDescent="0.3">
      <c r="A230" s="56" t="s">
        <v>90</v>
      </c>
      <c r="B230" s="78"/>
      <c r="C230" s="78"/>
      <c r="D230" s="78"/>
      <c r="E230" s="78"/>
      <c r="F230" s="78"/>
      <c r="G230" s="78"/>
      <c r="H230" s="57"/>
      <c r="I230" s="57"/>
      <c r="J230" s="57"/>
      <c r="K230" s="57"/>
      <c r="L230" s="57"/>
      <c r="M230" s="57"/>
      <c r="N230" s="57"/>
      <c r="O230" s="57"/>
      <c r="P230" s="57"/>
      <c r="Q230" s="57"/>
      <c r="R230" s="57"/>
      <c r="S230" s="57"/>
      <c r="T230" s="57"/>
      <c r="U230" s="57"/>
      <c r="V230" s="57"/>
      <c r="W230" s="57"/>
      <c r="X230" s="57"/>
      <c r="Y230" s="57"/>
      <c r="Z230" s="57"/>
      <c r="AA230" s="57"/>
      <c r="AB230" s="57"/>
      <c r="AC230" s="57"/>
      <c r="AD230" s="57"/>
      <c r="AE230" s="160" t="s">
        <v>446</v>
      </c>
      <c r="AF230" s="252">
        <f>'Form 2C.1 - Design'!$AE$13</f>
        <v>0</v>
      </c>
      <c r="AG230" s="252"/>
      <c r="AH230" s="252"/>
      <c r="AI230" s="252"/>
      <c r="AJ230" s="252"/>
      <c r="AK230" s="252"/>
      <c r="AL230" s="58"/>
      <c r="AM230" s="15" t="s">
        <v>317</v>
      </c>
    </row>
    <row r="231" spans="1:43" ht="15" customHeight="1" x14ac:dyDescent="0.3">
      <c r="A231" s="59"/>
      <c r="B231" s="8"/>
      <c r="C231" s="8"/>
      <c r="D231" s="8"/>
      <c r="E231" s="8"/>
      <c r="F231" s="8"/>
      <c r="G231" s="8"/>
      <c r="H231" s="8"/>
      <c r="I231" s="8"/>
      <c r="J231" s="60" t="s">
        <v>91</v>
      </c>
      <c r="K231" s="60"/>
      <c r="L231" s="61" t="s">
        <v>204</v>
      </c>
      <c r="M231" s="60"/>
      <c r="N231" s="60"/>
      <c r="O231" s="61"/>
      <c r="P231" s="61"/>
      <c r="Q231" s="8"/>
      <c r="R231" s="8"/>
      <c r="S231" s="8"/>
      <c r="T231" s="8"/>
      <c r="U231" s="8"/>
      <c r="V231" s="8"/>
      <c r="W231" s="8"/>
      <c r="X231" s="8"/>
      <c r="Y231" s="8"/>
      <c r="Z231" s="8"/>
      <c r="AA231" s="8"/>
      <c r="AB231" s="8"/>
      <c r="AC231" s="8"/>
      <c r="AD231" s="8"/>
      <c r="AE231" s="8"/>
      <c r="AF231" s="8"/>
      <c r="AG231" s="8"/>
      <c r="AH231" s="8"/>
      <c r="AI231" s="8"/>
      <c r="AJ231" s="8"/>
      <c r="AK231" s="8"/>
      <c r="AL231" s="62"/>
      <c r="AM231" s="125">
        <f>SUM(AM233:AM244)</f>
        <v>9</v>
      </c>
    </row>
    <row r="232" spans="1:43" ht="15" customHeight="1" x14ac:dyDescent="0.3">
      <c r="A232" s="59"/>
      <c r="B232" s="8"/>
      <c r="C232" s="8"/>
      <c r="D232" s="8"/>
      <c r="E232" s="8"/>
      <c r="F232" s="8"/>
      <c r="G232" s="8"/>
      <c r="H232" s="8"/>
      <c r="I232" s="8"/>
      <c r="J232" s="9" t="str">
        <f>IF(Tables!C25=0,"",Tables!C25&amp;":")</f>
        <v>ENG No.:</v>
      </c>
      <c r="K232" s="60"/>
      <c r="L232" s="8" t="str">
        <f>IF(ISBLANK(AF14),Tables!G12,"")</f>
        <v>ENG No. has not been provided</v>
      </c>
      <c r="M232" s="60"/>
      <c r="N232" s="60"/>
      <c r="O232" s="61"/>
      <c r="P232" s="61"/>
      <c r="Q232" s="8"/>
      <c r="R232" s="8"/>
      <c r="S232" s="8"/>
      <c r="T232" s="8"/>
      <c r="U232" s="8"/>
      <c r="V232" s="8"/>
      <c r="W232" s="8"/>
      <c r="X232" s="8"/>
      <c r="Y232" s="8"/>
      <c r="Z232" s="8"/>
      <c r="AA232" s="8"/>
      <c r="AB232" s="8"/>
      <c r="AC232" s="8"/>
      <c r="AD232" s="8"/>
      <c r="AE232" s="8"/>
      <c r="AF232" s="8"/>
      <c r="AG232" s="8"/>
      <c r="AH232" s="8"/>
      <c r="AI232" s="8"/>
      <c r="AJ232" s="8"/>
      <c r="AK232" s="8"/>
      <c r="AL232" s="62"/>
      <c r="AM232" s="125">
        <f>IF(L232="",0,1)</f>
        <v>1</v>
      </c>
    </row>
    <row r="233" spans="1:43" ht="15" customHeight="1" x14ac:dyDescent="0.3">
      <c r="A233" s="59"/>
      <c r="B233" s="8"/>
      <c r="C233" s="8"/>
      <c r="D233" s="8"/>
      <c r="E233" s="8"/>
      <c r="F233" s="8"/>
      <c r="G233" s="8"/>
      <c r="H233" s="8"/>
      <c r="I233" s="8"/>
      <c r="J233" s="9" t="s">
        <v>94</v>
      </c>
      <c r="K233" s="9"/>
      <c r="L233" s="8" t="str">
        <f>IF(AND(ISBLANK(AA97),ISBLANK(AE97)),Tables!G4,IF(AQ97=1,"",IF(AN97&lt;6,Tables!G4,"")))</f>
        <v>Emergency Spillway Section not completed</v>
      </c>
      <c r="M233" s="9"/>
      <c r="N233" s="9"/>
      <c r="O233" s="8"/>
      <c r="P233" s="8"/>
      <c r="Q233" s="8"/>
      <c r="R233" s="8"/>
      <c r="S233" s="8"/>
      <c r="T233" s="8"/>
      <c r="U233" s="8"/>
      <c r="V233" s="8"/>
      <c r="W233" s="8"/>
      <c r="X233" s="8"/>
      <c r="Y233" s="8"/>
      <c r="Z233" s="8"/>
      <c r="AA233" s="8"/>
      <c r="AB233" s="8"/>
      <c r="AC233" s="8"/>
      <c r="AD233" s="8"/>
      <c r="AE233" s="8"/>
      <c r="AF233" s="8"/>
      <c r="AG233" s="8"/>
      <c r="AH233" s="8"/>
      <c r="AI233" s="8"/>
      <c r="AJ233" s="8"/>
      <c r="AK233" s="8"/>
      <c r="AL233" s="62"/>
      <c r="AM233" s="125">
        <f>IF(L233="",0,1)</f>
        <v>1</v>
      </c>
    </row>
    <row r="234" spans="1:43" ht="15" customHeight="1" x14ac:dyDescent="0.3">
      <c r="A234" s="59"/>
      <c r="B234" s="8"/>
      <c r="C234" s="8"/>
      <c r="D234" s="8"/>
      <c r="E234" s="8"/>
      <c r="F234" s="8"/>
      <c r="G234" s="8"/>
      <c r="H234" s="8"/>
      <c r="I234" s="8"/>
      <c r="J234" s="9" t="s">
        <v>327</v>
      </c>
      <c r="K234" s="9"/>
      <c r="L234" s="8" t="str">
        <f>IF(AND(ISBLANK(AA97),ISBLANK(AE97)),Tables!G13,IF(AM156=1,"",IF(OR(AO151&lt;1,AO152&lt;1),Tables!G13,"")))</f>
        <v>Freeboard  &lt;  1.0 ft</v>
      </c>
      <c r="M234" s="9"/>
      <c r="N234" s="9"/>
      <c r="O234" s="8"/>
      <c r="P234" s="8"/>
      <c r="Q234" s="8"/>
      <c r="R234" s="8"/>
      <c r="S234" s="8"/>
      <c r="T234" s="8"/>
      <c r="U234" s="8"/>
      <c r="V234" s="8"/>
      <c r="W234" s="8"/>
      <c r="X234" s="8"/>
      <c r="Y234" s="8"/>
      <c r="Z234" s="8"/>
      <c r="AA234" s="8"/>
      <c r="AB234" s="8"/>
      <c r="AC234" s="8"/>
      <c r="AD234" s="8"/>
      <c r="AE234" s="8"/>
      <c r="AF234" s="8"/>
      <c r="AG234" s="8"/>
      <c r="AH234" s="8"/>
      <c r="AI234" s="8"/>
      <c r="AJ234" s="8"/>
      <c r="AK234" s="8"/>
      <c r="AL234" s="62"/>
      <c r="AM234" s="125">
        <f>IF(L234="",0,1)</f>
        <v>1</v>
      </c>
    </row>
    <row r="235" spans="1:43" ht="15" customHeight="1" x14ac:dyDescent="0.3">
      <c r="A235" s="59"/>
      <c r="B235" s="8"/>
      <c r="C235" s="8"/>
      <c r="D235" s="8"/>
      <c r="E235" s="8"/>
      <c r="F235" s="8"/>
      <c r="G235" s="8"/>
      <c r="H235" s="8"/>
      <c r="I235" s="8"/>
      <c r="J235" s="9" t="s">
        <v>114</v>
      </c>
      <c r="K235" s="9"/>
      <c r="L235" s="8" t="str">
        <f>IF(AQ105&lt;2,Tables!G8,"")</f>
        <v>Latitude and/or Longitude not provided</v>
      </c>
      <c r="M235" s="9"/>
      <c r="N235" s="9"/>
      <c r="O235" s="8"/>
      <c r="P235" s="8"/>
      <c r="Q235" s="8"/>
      <c r="R235" s="8"/>
      <c r="S235" s="8"/>
      <c r="T235" s="8"/>
      <c r="U235" s="8"/>
      <c r="V235" s="8"/>
      <c r="W235" s="8"/>
      <c r="X235" s="8"/>
      <c r="Y235" s="8"/>
      <c r="Z235" s="8"/>
      <c r="AA235" s="8"/>
      <c r="AB235" s="8"/>
      <c r="AC235" s="8"/>
      <c r="AD235" s="8"/>
      <c r="AE235" s="8"/>
      <c r="AF235" s="8"/>
      <c r="AG235" s="8"/>
      <c r="AH235" s="8"/>
      <c r="AI235" s="8"/>
      <c r="AJ235" s="8"/>
      <c r="AK235" s="8"/>
      <c r="AL235" s="62"/>
      <c r="AM235" s="125">
        <f t="shared" ref="AM235:AM243" si="14">IF(L235="",0,1)</f>
        <v>1</v>
      </c>
    </row>
    <row r="236" spans="1:43" ht="15" customHeight="1" x14ac:dyDescent="0.3">
      <c r="A236" s="59"/>
      <c r="B236" s="8"/>
      <c r="C236" s="8"/>
      <c r="D236" s="8"/>
      <c r="E236" s="8"/>
      <c r="F236" s="8"/>
      <c r="G236" s="8"/>
      <c r="H236" s="8"/>
      <c r="I236" s="8"/>
      <c r="J236" s="9" t="s">
        <v>155</v>
      </c>
      <c r="K236" s="9"/>
      <c r="L236" s="8" t="str">
        <f>IF(AN109=2,Tables!G9,IF(AN108=1,"",Tables!G9))</f>
        <v>WQv Required &gt; WQv Provided</v>
      </c>
      <c r="M236" s="9"/>
      <c r="N236" s="9"/>
      <c r="O236" s="8"/>
      <c r="P236" s="8"/>
      <c r="Q236" s="8"/>
      <c r="R236" s="8"/>
      <c r="S236" s="8"/>
      <c r="T236" s="8"/>
      <c r="U236" s="8"/>
      <c r="V236" s="8"/>
      <c r="W236" s="8"/>
      <c r="X236" s="8"/>
      <c r="Y236" s="8"/>
      <c r="Z236" s="8"/>
      <c r="AA236" s="8"/>
      <c r="AB236" s="8"/>
      <c r="AC236" s="8"/>
      <c r="AD236" s="8"/>
      <c r="AE236" s="8"/>
      <c r="AF236" s="8"/>
      <c r="AG236" s="8"/>
      <c r="AH236" s="8"/>
      <c r="AI236" s="8"/>
      <c r="AJ236" s="8"/>
      <c r="AK236" s="8"/>
      <c r="AL236" s="62"/>
      <c r="AM236" s="125">
        <f t="shared" si="14"/>
        <v>1</v>
      </c>
    </row>
    <row r="237" spans="1:43" ht="15" customHeight="1" x14ac:dyDescent="0.3">
      <c r="A237" s="59"/>
      <c r="B237" s="8"/>
      <c r="C237" s="8"/>
      <c r="D237" s="8"/>
      <c r="E237" s="8"/>
      <c r="F237" s="8"/>
      <c r="G237" s="8"/>
      <c r="H237" s="8"/>
      <c r="I237" s="8"/>
      <c r="J237" s="131" t="s">
        <v>261</v>
      </c>
      <c r="K237" s="9"/>
      <c r="L237" s="8"/>
      <c r="M237" s="9"/>
      <c r="N237" s="9"/>
      <c r="O237" s="8"/>
      <c r="P237" s="8"/>
      <c r="Q237" s="8"/>
      <c r="R237" s="8"/>
      <c r="S237" s="8"/>
      <c r="T237" s="8"/>
      <c r="U237" s="8"/>
      <c r="V237" s="8"/>
      <c r="W237" s="8"/>
      <c r="X237" s="8"/>
      <c r="Y237" s="8"/>
      <c r="Z237" s="8"/>
      <c r="AA237" s="8"/>
      <c r="AB237" s="8"/>
      <c r="AC237" s="8"/>
      <c r="AD237" s="8"/>
      <c r="AE237" s="8"/>
      <c r="AF237" s="8"/>
      <c r="AG237" s="8"/>
      <c r="AH237" s="8"/>
      <c r="AI237" s="8"/>
      <c r="AJ237" s="8"/>
      <c r="AK237" s="8"/>
      <c r="AL237" s="62"/>
      <c r="AM237" s="125">
        <f t="shared" si="14"/>
        <v>0</v>
      </c>
    </row>
    <row r="238" spans="1:43" ht="15" customHeight="1" x14ac:dyDescent="0.3">
      <c r="A238" s="59"/>
      <c r="B238" s="8"/>
      <c r="C238" s="8"/>
      <c r="D238" s="8"/>
      <c r="E238" s="8"/>
      <c r="F238" s="8"/>
      <c r="G238" s="8"/>
      <c r="H238" s="8"/>
      <c r="I238" s="8"/>
      <c r="J238" s="9" t="s">
        <v>160</v>
      </c>
      <c r="K238" s="9"/>
      <c r="L238" s="8" t="str">
        <f>IF(AM146&gt;0,Tables!G10,"")</f>
        <v>As-Built does not match Design, provide a reason in the Comments section</v>
      </c>
      <c r="M238" s="9"/>
      <c r="N238" s="9"/>
      <c r="O238" s="8"/>
      <c r="P238" s="8"/>
      <c r="Q238" s="8"/>
      <c r="R238" s="8"/>
      <c r="S238" s="8"/>
      <c r="T238" s="8"/>
      <c r="U238" s="8"/>
      <c r="V238" s="8"/>
      <c r="W238" s="8"/>
      <c r="X238" s="8"/>
      <c r="Y238" s="8"/>
      <c r="Z238" s="8"/>
      <c r="AA238" s="8"/>
      <c r="AB238" s="8"/>
      <c r="AC238" s="8"/>
      <c r="AD238" s="8"/>
      <c r="AE238" s="8"/>
      <c r="AF238" s="8"/>
      <c r="AG238" s="8"/>
      <c r="AH238" s="8"/>
      <c r="AI238" s="8"/>
      <c r="AJ238" s="8"/>
      <c r="AK238" s="8"/>
      <c r="AL238" s="62"/>
      <c r="AM238" s="125">
        <f t="shared" si="14"/>
        <v>1</v>
      </c>
    </row>
    <row r="239" spans="1:43" ht="15" customHeight="1" x14ac:dyDescent="0.3">
      <c r="A239" s="59"/>
      <c r="B239" s="8"/>
      <c r="C239" s="8"/>
      <c r="D239" s="8"/>
      <c r="E239" s="8"/>
      <c r="F239" s="8"/>
      <c r="G239" s="8"/>
      <c r="H239" s="8"/>
      <c r="I239" s="8"/>
      <c r="J239" s="9" t="s">
        <v>161</v>
      </c>
      <c r="K239" s="9"/>
      <c r="L239" s="8" t="str">
        <f>IF(AN146&gt;0,Tables!G10,"")</f>
        <v>As-Built does not match Design, provide a reason in the Comments section</v>
      </c>
      <c r="M239" s="9"/>
      <c r="N239" s="9"/>
      <c r="O239" s="8"/>
      <c r="P239" s="8"/>
      <c r="Q239" s="8"/>
      <c r="R239" s="8"/>
      <c r="S239" s="8"/>
      <c r="T239" s="8"/>
      <c r="U239" s="8"/>
      <c r="V239" s="8"/>
      <c r="W239" s="8"/>
      <c r="X239" s="8"/>
      <c r="Y239" s="8"/>
      <c r="Z239" s="8"/>
      <c r="AA239" s="8"/>
      <c r="AB239" s="8"/>
      <c r="AC239" s="8"/>
      <c r="AD239" s="8"/>
      <c r="AE239" s="8"/>
      <c r="AF239" s="8"/>
      <c r="AG239" s="8"/>
      <c r="AH239" s="8"/>
      <c r="AI239" s="8"/>
      <c r="AJ239" s="8"/>
      <c r="AK239" s="8"/>
      <c r="AL239" s="62"/>
      <c r="AM239" s="125">
        <f t="shared" si="14"/>
        <v>1</v>
      </c>
    </row>
    <row r="240" spans="1:43" ht="15" customHeight="1" x14ac:dyDescent="0.3">
      <c r="A240" s="59"/>
      <c r="B240" s="8"/>
      <c r="C240" s="8"/>
      <c r="D240" s="8"/>
      <c r="E240" s="8"/>
      <c r="F240" s="8"/>
      <c r="G240" s="8"/>
      <c r="H240" s="8"/>
      <c r="I240" s="8"/>
      <c r="J240" s="9" t="s">
        <v>89</v>
      </c>
      <c r="K240" s="9"/>
      <c r="L240" s="8" t="str">
        <f>IF(AND(ISBLANK(AA97),ISBLANK(AE97)),Tables!G7,IF(AM156=1,"",IF(AO146&gt;0,Tables!G7,"")))</f>
        <v>Max Stage for 2, 5, 10, and/or 25-year storm  &gt; Emergency Spillway Crest Elevation</v>
      </c>
      <c r="M240" s="9"/>
      <c r="N240" s="9"/>
      <c r="O240" s="8"/>
      <c r="P240" s="8"/>
      <c r="Q240" s="8"/>
      <c r="R240" s="8"/>
      <c r="S240" s="8"/>
      <c r="T240" s="8"/>
      <c r="U240" s="8"/>
      <c r="V240" s="8"/>
      <c r="W240" s="8"/>
      <c r="X240" s="8"/>
      <c r="Y240" s="8"/>
      <c r="Z240" s="8"/>
      <c r="AA240" s="8"/>
      <c r="AB240" s="8"/>
      <c r="AC240" s="8"/>
      <c r="AD240" s="8"/>
      <c r="AE240" s="8"/>
      <c r="AF240" s="8"/>
      <c r="AG240" s="8"/>
      <c r="AH240" s="8"/>
      <c r="AI240" s="8"/>
      <c r="AJ240" s="8"/>
      <c r="AK240" s="8"/>
      <c r="AL240" s="62"/>
      <c r="AM240" s="125">
        <f t="shared" si="14"/>
        <v>1</v>
      </c>
    </row>
    <row r="241" spans="1:39" ht="15" customHeight="1" x14ac:dyDescent="0.3">
      <c r="A241" s="59"/>
      <c r="B241" s="8"/>
      <c r="C241" s="8"/>
      <c r="D241" s="8"/>
      <c r="E241" s="8"/>
      <c r="F241" s="8"/>
      <c r="G241" s="8"/>
      <c r="H241" s="8"/>
      <c r="I241" s="8"/>
      <c r="J241" s="9" t="s">
        <v>273</v>
      </c>
      <c r="K241" s="9"/>
      <c r="L241" s="8" t="str">
        <f>IF(AP146&gt;0,Tables!G6,"")</f>
        <v>Velocity &gt; 6 ft/s</v>
      </c>
      <c r="M241" s="9"/>
      <c r="N241" s="9"/>
      <c r="O241" s="8"/>
      <c r="P241" s="8"/>
      <c r="Q241" s="8"/>
      <c r="R241" s="8"/>
      <c r="S241" s="8"/>
      <c r="T241" s="8"/>
      <c r="U241" s="8"/>
      <c r="V241" s="8"/>
      <c r="W241" s="8"/>
      <c r="X241" s="8"/>
      <c r="Y241" s="8"/>
      <c r="Z241" s="8"/>
      <c r="AA241" s="8"/>
      <c r="AB241" s="8"/>
      <c r="AC241" s="8"/>
      <c r="AD241" s="8"/>
      <c r="AE241" s="8"/>
      <c r="AF241" s="8"/>
      <c r="AG241" s="8"/>
      <c r="AH241" s="8"/>
      <c r="AI241" s="8"/>
      <c r="AJ241" s="8"/>
      <c r="AK241" s="8"/>
      <c r="AL241" s="62"/>
      <c r="AM241" s="125">
        <f t="shared" si="14"/>
        <v>1</v>
      </c>
    </row>
    <row r="242" spans="1:39" ht="15" customHeight="1" x14ac:dyDescent="0.3">
      <c r="A242" s="59"/>
      <c r="B242" s="8"/>
      <c r="C242" s="8"/>
      <c r="D242" s="8"/>
      <c r="E242" s="8"/>
      <c r="F242" s="8"/>
      <c r="G242" s="8"/>
      <c r="H242" s="8"/>
      <c r="I242" s="8"/>
      <c r="J242" s="9" t="s">
        <v>96</v>
      </c>
      <c r="K242" s="9"/>
      <c r="L242" s="8" t="str">
        <f>IF(OR(AQ146&gt;0,AS146&gt;0),Tables!G5,"")</f>
        <v>Total Post Q &gt; Pre Q</v>
      </c>
      <c r="M242" s="9"/>
      <c r="N242" s="9"/>
      <c r="O242" s="8"/>
      <c r="P242" s="8"/>
      <c r="Q242" s="8"/>
      <c r="R242" s="8"/>
      <c r="S242" s="8"/>
      <c r="T242" s="8"/>
      <c r="U242" s="8"/>
      <c r="V242" s="8"/>
      <c r="W242" s="8"/>
      <c r="X242" s="8"/>
      <c r="Y242" s="8"/>
      <c r="Z242" s="8"/>
      <c r="AA242" s="8"/>
      <c r="AB242" s="8"/>
      <c r="AC242" s="8"/>
      <c r="AD242" s="8"/>
      <c r="AE242" s="8"/>
      <c r="AF242" s="8"/>
      <c r="AG242" s="8"/>
      <c r="AH242" s="8"/>
      <c r="AI242" s="8"/>
      <c r="AJ242" s="8"/>
      <c r="AK242" s="8"/>
      <c r="AL242" s="62"/>
      <c r="AM242" s="125">
        <f t="shared" si="14"/>
        <v>1</v>
      </c>
    </row>
    <row r="243" spans="1:39" ht="15" customHeight="1" x14ac:dyDescent="0.3">
      <c r="A243" s="59"/>
      <c r="B243" s="8"/>
      <c r="C243" s="8"/>
      <c r="D243" s="8"/>
      <c r="E243" s="8"/>
      <c r="F243" s="8"/>
      <c r="G243" s="8"/>
      <c r="H243" s="8"/>
      <c r="I243" s="8"/>
      <c r="J243" s="9"/>
      <c r="K243" s="9"/>
      <c r="L243" s="8" t="str">
        <f>IF(AQ141="Yes",IF(AND(ISBLANK('Form 2C.1 - Design'!$C$207),ISBLANK('Form 2C.1 - Design'!$F$207)),Tables!$G$15,IF(AND($AQ$146&gt;0,$AP$141=2),Tables!$G$15,"")),"")</f>
        <v/>
      </c>
      <c r="M243" s="9"/>
      <c r="N243" s="9"/>
      <c r="O243" s="8"/>
      <c r="P243" s="8"/>
      <c r="Q243" s="8"/>
      <c r="R243" s="8"/>
      <c r="S243" s="8"/>
      <c r="T243" s="8"/>
      <c r="U243" s="8"/>
      <c r="V243" s="8"/>
      <c r="W243" s="8"/>
      <c r="X243" s="8"/>
      <c r="Y243" s="8"/>
      <c r="Z243" s="8"/>
      <c r="AA243" s="8"/>
      <c r="AB243" s="8"/>
      <c r="AC243" s="8"/>
      <c r="AD243" s="8"/>
      <c r="AE243" s="8"/>
      <c r="AF243" s="8"/>
      <c r="AG243" s="8"/>
      <c r="AH243" s="8"/>
      <c r="AI243" s="8"/>
      <c r="AJ243" s="8"/>
      <c r="AK243" s="8"/>
      <c r="AL243" s="62"/>
      <c r="AM243" s="125">
        <f t="shared" si="14"/>
        <v>0</v>
      </c>
    </row>
    <row r="244" spans="1:39" ht="15" customHeight="1" x14ac:dyDescent="0.3">
      <c r="A244" s="59"/>
      <c r="B244" s="8"/>
      <c r="C244" s="8"/>
      <c r="D244" s="8"/>
      <c r="E244" s="8"/>
      <c r="F244" s="8"/>
      <c r="G244" s="8"/>
      <c r="H244" s="8"/>
      <c r="I244" s="8"/>
      <c r="J244" s="9"/>
      <c r="K244" s="9"/>
      <c r="L244" s="8" t="str">
        <f>IF(AQ142="Yes",IF(AND(ISBLANK('Form 2C.1 - Design'!$C$209),ISBLANK('Form 2C.1 - Design'!$F$209)),Tables!$G$16,IF(AND($AR$146&gt;0,$AP$142=2),Tables!$G$16,"")),"")</f>
        <v/>
      </c>
      <c r="M244" s="9"/>
      <c r="N244" s="9"/>
      <c r="O244" s="8"/>
      <c r="P244" s="8"/>
      <c r="Q244" s="8"/>
      <c r="R244" s="8"/>
      <c r="S244" s="8"/>
      <c r="T244" s="8"/>
      <c r="U244" s="8"/>
      <c r="V244" s="8"/>
      <c r="W244" s="8"/>
      <c r="X244" s="8"/>
      <c r="Y244" s="8"/>
      <c r="Z244" s="8"/>
      <c r="AA244" s="8"/>
      <c r="AB244" s="8"/>
      <c r="AC244" s="8"/>
      <c r="AD244" s="8"/>
      <c r="AE244" s="8"/>
      <c r="AF244" s="8"/>
      <c r="AG244" s="8"/>
      <c r="AH244" s="8"/>
      <c r="AI244" s="8"/>
      <c r="AJ244" s="8"/>
      <c r="AK244" s="8"/>
      <c r="AL244" s="62"/>
      <c r="AM244" s="125">
        <f>IF(L244="",0,1)</f>
        <v>0</v>
      </c>
    </row>
    <row r="245" spans="1:39" ht="15" customHeight="1" x14ac:dyDescent="0.3">
      <c r="A245" s="63"/>
      <c r="B245" s="64"/>
      <c r="C245" s="64"/>
      <c r="D245" s="64"/>
      <c r="E245" s="64"/>
      <c r="F245" s="64"/>
      <c r="G245" s="64"/>
      <c r="H245" s="64"/>
      <c r="I245" s="64"/>
      <c r="J245" s="149" t="s">
        <v>469</v>
      </c>
      <c r="K245" s="65"/>
      <c r="L245" s="150" t="str">
        <f>IF(AM205=10,Tables!G17,IF(AQ205&gt;0,Tables!G17,0))</f>
        <v>All required photographs are not provided</v>
      </c>
      <c r="M245" s="65"/>
      <c r="N245" s="65"/>
      <c r="O245" s="64"/>
      <c r="P245" s="64"/>
      <c r="Q245" s="64"/>
      <c r="R245" s="64"/>
      <c r="S245" s="64"/>
      <c r="T245" s="64"/>
      <c r="U245" s="64"/>
      <c r="V245" s="64"/>
      <c r="W245" s="64"/>
      <c r="X245" s="64"/>
      <c r="Y245" s="64"/>
      <c r="Z245" s="64"/>
      <c r="AA245" s="64"/>
      <c r="AB245" s="64"/>
      <c r="AC245" s="64"/>
      <c r="AD245" s="64"/>
      <c r="AE245" s="64"/>
      <c r="AF245" s="64"/>
      <c r="AG245" s="64"/>
      <c r="AH245" s="64"/>
      <c r="AI245" s="64"/>
      <c r="AJ245" s="64"/>
      <c r="AK245" s="64"/>
      <c r="AL245" s="66"/>
      <c r="AM245" s="125">
        <f>IF(L245="",0,1)</f>
        <v>1</v>
      </c>
    </row>
    <row r="246" spans="1:39" ht="15" customHeight="1" x14ac:dyDescent="0.3">
      <c r="AM246" s="24"/>
    </row>
    <row r="247" spans="1:39" ht="15" customHeight="1" x14ac:dyDescent="0.3"/>
    <row r="248" spans="1:39" ht="15" customHeight="1" x14ac:dyDescent="0.3"/>
    <row r="249" spans="1:39" ht="15" customHeight="1" x14ac:dyDescent="0.3"/>
    <row r="251" spans="1:39" ht="15" customHeight="1" x14ac:dyDescent="0.3"/>
    <row r="252" spans="1:39" ht="15" customHeight="1" x14ac:dyDescent="0.3">
      <c r="AK252" s="45"/>
    </row>
    <row r="253" spans="1:39" ht="15" customHeight="1" x14ac:dyDescent="0.3">
      <c r="B253" s="203">
        <f>Tables!$C$13</f>
        <v>45566</v>
      </c>
      <c r="C253" s="203"/>
      <c r="D253" s="203"/>
      <c r="E253" s="203"/>
      <c r="F253" s="203"/>
      <c r="G253" s="203"/>
      <c r="H253" s="203"/>
      <c r="R253" s="191" t="s">
        <v>336</v>
      </c>
      <c r="S253" s="191"/>
      <c r="T253" s="191"/>
      <c r="U253" s="191"/>
      <c r="AK253" s="45"/>
    </row>
    <row r="254" spans="1:39" ht="15" customHeight="1" x14ac:dyDescent="0.3"/>
    <row r="255" spans="1:39" ht="15" customHeight="1" x14ac:dyDescent="0.3"/>
    <row r="256" spans="1:39" ht="15" customHeight="1" x14ac:dyDescent="0.3"/>
    <row r="257" ht="15" customHeight="1" x14ac:dyDescent="0.3"/>
    <row r="258" ht="15" hidden="1" customHeight="1" x14ac:dyDescent="0.3"/>
    <row r="259" ht="15" hidden="1" customHeight="1" x14ac:dyDescent="0.3"/>
    <row r="260" ht="15" hidden="1" customHeight="1" x14ac:dyDescent="0.3"/>
    <row r="261" ht="15" hidden="1" customHeight="1" x14ac:dyDescent="0.3"/>
    <row r="262" ht="15" hidden="1" customHeight="1" x14ac:dyDescent="0.3"/>
    <row r="263" ht="15" hidden="1" customHeight="1" x14ac:dyDescent="0.3"/>
    <row r="264" ht="15" hidden="1" customHeight="1" x14ac:dyDescent="0.3"/>
    <row r="265" ht="15" hidden="1" customHeight="1" x14ac:dyDescent="0.3"/>
    <row r="266" ht="15" hidden="1" customHeight="1" x14ac:dyDescent="0.3"/>
    <row r="267" ht="15" hidden="1" customHeight="1" x14ac:dyDescent="0.3"/>
    <row r="268" ht="15" hidden="1" customHeight="1" x14ac:dyDescent="0.3"/>
    <row r="269" ht="15" hidden="1" customHeight="1" x14ac:dyDescent="0.3"/>
    <row r="270" ht="15" hidden="1" customHeight="1" x14ac:dyDescent="0.3"/>
    <row r="271" ht="15" hidden="1" customHeight="1" x14ac:dyDescent="0.3"/>
    <row r="272" ht="15" hidden="1" customHeight="1" x14ac:dyDescent="0.3"/>
    <row r="273" ht="15" hidden="1" customHeight="1" x14ac:dyDescent="0.3"/>
    <row r="274" ht="15" hidden="1" customHeight="1" x14ac:dyDescent="0.3"/>
    <row r="275" ht="15" hidden="1" customHeight="1" x14ac:dyDescent="0.3"/>
    <row r="276" ht="15" hidden="1" customHeight="1" x14ac:dyDescent="0.3"/>
    <row r="277" ht="15" hidden="1" customHeight="1" x14ac:dyDescent="0.3"/>
    <row r="278" ht="15" hidden="1" customHeight="1" x14ac:dyDescent="0.3"/>
    <row r="279" ht="15" hidden="1" customHeight="1" x14ac:dyDescent="0.3"/>
    <row r="280" ht="15" hidden="1" customHeight="1" x14ac:dyDescent="0.3"/>
    <row r="281" ht="15" hidden="1" customHeight="1" x14ac:dyDescent="0.3"/>
    <row r="282" ht="15" hidden="1" customHeight="1" x14ac:dyDescent="0.3"/>
    <row r="283" ht="15" hidden="1" customHeight="1" x14ac:dyDescent="0.3"/>
    <row r="284" ht="15" hidden="1" customHeight="1" x14ac:dyDescent="0.3"/>
    <row r="285" ht="15" hidden="1" customHeight="1" x14ac:dyDescent="0.3"/>
    <row r="286" ht="15" hidden="1" customHeight="1" x14ac:dyDescent="0.3"/>
    <row r="287" ht="15" hidden="1" customHeight="1" x14ac:dyDescent="0.3"/>
    <row r="288" ht="15" hidden="1" customHeight="1" x14ac:dyDescent="0.3"/>
    <row r="289" ht="15" hidden="1" customHeight="1" x14ac:dyDescent="0.3"/>
    <row r="290" ht="15" hidden="1" customHeight="1" x14ac:dyDescent="0.3"/>
    <row r="291" ht="15" hidden="1" customHeight="1" x14ac:dyDescent="0.3"/>
    <row r="292" ht="15" hidden="1" customHeight="1" x14ac:dyDescent="0.3"/>
    <row r="293" ht="15" hidden="1" customHeight="1" x14ac:dyDescent="0.3"/>
    <row r="294" ht="15" hidden="1" customHeight="1" x14ac:dyDescent="0.3"/>
    <row r="295" ht="15" hidden="1" customHeight="1" x14ac:dyDescent="0.3"/>
    <row r="296" ht="15" hidden="1" customHeight="1" x14ac:dyDescent="0.3"/>
    <row r="297" ht="15" hidden="1" customHeight="1" x14ac:dyDescent="0.3"/>
    <row r="298" ht="15" hidden="1" customHeight="1" x14ac:dyDescent="0.3"/>
    <row r="299" ht="15" hidden="1" customHeight="1" x14ac:dyDescent="0.3"/>
    <row r="300" ht="15" hidden="1" customHeight="1" x14ac:dyDescent="0.3"/>
    <row r="301" ht="15" hidden="1" customHeight="1" x14ac:dyDescent="0.3"/>
    <row r="302" ht="15" hidden="1" customHeight="1" x14ac:dyDescent="0.3"/>
    <row r="303" ht="15" hidden="1" customHeight="1" x14ac:dyDescent="0.3"/>
    <row r="304" ht="15" hidden="1" customHeight="1" x14ac:dyDescent="0.3"/>
    <row r="305" ht="15" hidden="1" customHeight="1" x14ac:dyDescent="0.3"/>
    <row r="306" ht="15" hidden="1" customHeight="1" x14ac:dyDescent="0.3"/>
    <row r="307" ht="15" hidden="1" customHeight="1" x14ac:dyDescent="0.3"/>
    <row r="308" ht="15" hidden="1" customHeight="1" x14ac:dyDescent="0.3"/>
    <row r="309" ht="15" hidden="1" customHeight="1" x14ac:dyDescent="0.3"/>
    <row r="310" ht="15" hidden="1" customHeight="1" x14ac:dyDescent="0.3"/>
    <row r="311" ht="15" hidden="1" customHeight="1" x14ac:dyDescent="0.3"/>
    <row r="312" ht="15" hidden="1" customHeight="1" x14ac:dyDescent="0.3"/>
    <row r="313" ht="15" hidden="1" customHeight="1" x14ac:dyDescent="0.3"/>
    <row r="314" ht="15" hidden="1" customHeight="1" x14ac:dyDescent="0.3"/>
    <row r="315" ht="15" hidden="1" customHeight="1" x14ac:dyDescent="0.3"/>
    <row r="316" ht="15" hidden="1" customHeight="1" x14ac:dyDescent="0.3"/>
    <row r="317" ht="15" hidden="1" customHeight="1" x14ac:dyDescent="0.3"/>
    <row r="318" ht="15" hidden="1" customHeight="1" x14ac:dyDescent="0.3"/>
  </sheetData>
  <sheetProtection algorithmName="SHA-512" hashValue="hLm+nIc3OXVJePmUMZKMqmZnq9qlrOh+tWLJB9Necr1GbCOQC1V0GmNmY0udJ7MW60SQCj9tgLzUXLVUX4Roeg==" saltValue="SqIUOJOR03HgPzmz5tBAOw==" spinCount="100000" sheet="1" objects="1" scenarios="1" selectLockedCells="1"/>
  <mergeCells count="539">
    <mergeCell ref="AF230:AK230"/>
    <mergeCell ref="B66:D66"/>
    <mergeCell ref="F66:G66"/>
    <mergeCell ref="K66:M66"/>
    <mergeCell ref="P66:Q66"/>
    <mergeCell ref="V66:X66"/>
    <mergeCell ref="Z66:AA66"/>
    <mergeCell ref="AD66:AF66"/>
    <mergeCell ref="AI66:AJ66"/>
    <mergeCell ref="AI68:AJ68"/>
    <mergeCell ref="AC211:AI211"/>
    <mergeCell ref="B200:H200"/>
    <mergeCell ref="R200:U200"/>
    <mergeCell ref="D202:Z202"/>
    <mergeCell ref="AG202:AK202"/>
    <mergeCell ref="AG203:AK203"/>
    <mergeCell ref="E187:Y187"/>
    <mergeCell ref="E188:Y188"/>
    <mergeCell ref="E192:I192"/>
    <mergeCell ref="E189:Y189"/>
    <mergeCell ref="E190:K190"/>
    <mergeCell ref="O190:R190"/>
    <mergeCell ref="W190:Y190"/>
    <mergeCell ref="E191:Y191"/>
    <mergeCell ref="N55:P55"/>
    <mergeCell ref="AG61:AK61"/>
    <mergeCell ref="V64:X64"/>
    <mergeCell ref="Z64:AA64"/>
    <mergeCell ref="AD64:AF64"/>
    <mergeCell ref="AI64:AJ64"/>
    <mergeCell ref="B65:D65"/>
    <mergeCell ref="F65:G65"/>
    <mergeCell ref="K65:M65"/>
    <mergeCell ref="P65:Q65"/>
    <mergeCell ref="V65:X65"/>
    <mergeCell ref="Z65:AA65"/>
    <mergeCell ref="AD65:AF65"/>
    <mergeCell ref="AI65:AJ65"/>
    <mergeCell ref="Y213:Z213"/>
    <mergeCell ref="Y215:Z215"/>
    <mergeCell ref="Y217:Z217"/>
    <mergeCell ref="Y225:Z225"/>
    <mergeCell ref="Y227:Z227"/>
    <mergeCell ref="AC227:AI227"/>
    <mergeCell ref="AC225:AI225"/>
    <mergeCell ref="AC217:AI217"/>
    <mergeCell ref="AC215:AI215"/>
    <mergeCell ref="AC213:AI213"/>
    <mergeCell ref="Y219:Z219"/>
    <mergeCell ref="AC219:AI219"/>
    <mergeCell ref="Y221:Z221"/>
    <mergeCell ref="AC221:AI221"/>
    <mergeCell ref="Y223:Z223"/>
    <mergeCell ref="AC223:AI223"/>
    <mergeCell ref="AC194:AG194"/>
    <mergeCell ref="Y209:Z209"/>
    <mergeCell ref="AC209:AI209"/>
    <mergeCell ref="Y211:Z211"/>
    <mergeCell ref="AH178:AK178"/>
    <mergeCell ref="AE179:AK179"/>
    <mergeCell ref="AG23:AJ23"/>
    <mergeCell ref="AG24:AI24"/>
    <mergeCell ref="I48:K48"/>
    <mergeCell ref="I49:K49"/>
    <mergeCell ref="I50:K50"/>
    <mergeCell ref="N46:P46"/>
    <mergeCell ref="N47:P47"/>
    <mergeCell ref="N48:P48"/>
    <mergeCell ref="N50:P50"/>
    <mergeCell ref="N49:P49"/>
    <mergeCell ref="N41:R41"/>
    <mergeCell ref="N43:R43"/>
    <mergeCell ref="AE57:AG57"/>
    <mergeCell ref="AH76:AK76"/>
    <mergeCell ref="Y79:AA79"/>
    <mergeCell ref="Y78:AA78"/>
    <mergeCell ref="Y77:AA77"/>
    <mergeCell ref="K62:R62"/>
    <mergeCell ref="AG25:AI25"/>
    <mergeCell ref="AH33:AJ33"/>
    <mergeCell ref="AG27:AI27"/>
    <mergeCell ref="AE56:AG56"/>
    <mergeCell ref="AG43:AK43"/>
    <mergeCell ref="AG41:AK41"/>
    <mergeCell ref="AG51:AI51"/>
    <mergeCell ref="M84:O84"/>
    <mergeCell ref="AB55:AD55"/>
    <mergeCell ref="AG52:AI52"/>
    <mergeCell ref="AG53:AI53"/>
    <mergeCell ref="AG54:AI54"/>
    <mergeCell ref="AG55:AI55"/>
    <mergeCell ref="K63:M63"/>
    <mergeCell ref="AD63:AF63"/>
    <mergeCell ref="AH69:AJ69"/>
    <mergeCell ref="P68:Q68"/>
    <mergeCell ref="O69:Q69"/>
    <mergeCell ref="P71:Q71"/>
    <mergeCell ref="P72:Q72"/>
    <mergeCell ref="V62:AB62"/>
    <mergeCell ref="AD62:AK62"/>
    <mergeCell ref="K64:M64"/>
    <mergeCell ref="P64:Q64"/>
    <mergeCell ref="AI71:AJ71"/>
    <mergeCell ref="AI72:AJ72"/>
    <mergeCell ref="AH79:AJ79"/>
    <mergeCell ref="I46:K46"/>
    <mergeCell ref="AG135:AJ135"/>
    <mergeCell ref="AH99:AK99"/>
    <mergeCell ref="AI92:AK92"/>
    <mergeCell ref="AH100:AJ100"/>
    <mergeCell ref="M127:P127"/>
    <mergeCell ref="M124:P124"/>
    <mergeCell ref="M125:P125"/>
    <mergeCell ref="V117:X117"/>
    <mergeCell ref="V118:X118"/>
    <mergeCell ref="W93:Y93"/>
    <mergeCell ref="AA91:AC91"/>
    <mergeCell ref="AA92:AC92"/>
    <mergeCell ref="V119:X119"/>
    <mergeCell ref="AA126:AD126"/>
    <mergeCell ref="AA119:AD119"/>
    <mergeCell ref="AA118:AD118"/>
    <mergeCell ref="AD108:AF108"/>
    <mergeCell ref="A103:AL103"/>
    <mergeCell ref="Y99:AB99"/>
    <mergeCell ref="V128:X128"/>
    <mergeCell ref="AG133:AJ133"/>
    <mergeCell ref="AG134:AJ134"/>
    <mergeCell ref="AA132:AD132"/>
    <mergeCell ref="AA131:AD131"/>
    <mergeCell ref="AG132:AJ132"/>
    <mergeCell ref="AG130:AJ130"/>
    <mergeCell ref="AA127:AD127"/>
    <mergeCell ref="AA133:AD133"/>
    <mergeCell ref="V131:X131"/>
    <mergeCell ref="AA130:AD130"/>
    <mergeCell ref="V129:X129"/>
    <mergeCell ref="V132:X132"/>
    <mergeCell ref="V130:X130"/>
    <mergeCell ref="B127:D127"/>
    <mergeCell ref="E91:G91"/>
    <mergeCell ref="B92:D92"/>
    <mergeCell ref="B93:D93"/>
    <mergeCell ref="A107:AL107"/>
    <mergeCell ref="AG119:AJ119"/>
    <mergeCell ref="AG121:AJ121"/>
    <mergeCell ref="AA117:AD117"/>
    <mergeCell ref="M121:P121"/>
    <mergeCell ref="B91:D91"/>
    <mergeCell ref="B120:D120"/>
    <mergeCell ref="G118:J118"/>
    <mergeCell ref="G119:J119"/>
    <mergeCell ref="AG117:AJ117"/>
    <mergeCell ref="AG118:AJ118"/>
    <mergeCell ref="O101:Q101"/>
    <mergeCell ref="B117:D117"/>
    <mergeCell ref="M118:P118"/>
    <mergeCell ref="B118:D118"/>
    <mergeCell ref="AH101:AJ101"/>
    <mergeCell ref="AG112:AK112"/>
    <mergeCell ref="AG111:AK111"/>
    <mergeCell ref="V127:X127"/>
    <mergeCell ref="AD104:AG104"/>
    <mergeCell ref="B90:D90"/>
    <mergeCell ref="AB48:AD48"/>
    <mergeCell ref="AB47:AD47"/>
    <mergeCell ref="AB46:AD46"/>
    <mergeCell ref="Z69:AC69"/>
    <mergeCell ref="AE90:AG90"/>
    <mergeCell ref="AE91:AG91"/>
    <mergeCell ref="AI93:AK93"/>
    <mergeCell ref="AE89:AG89"/>
    <mergeCell ref="AE87:AG87"/>
    <mergeCell ref="AE88:AG88"/>
    <mergeCell ref="AH78:AJ78"/>
    <mergeCell ref="AI91:AK91"/>
    <mergeCell ref="AI88:AK88"/>
    <mergeCell ref="AI89:AK89"/>
    <mergeCell ref="AI90:AK90"/>
    <mergeCell ref="AE92:AG92"/>
    <mergeCell ref="AI87:AK87"/>
    <mergeCell ref="AE84:AG84"/>
    <mergeCell ref="AI84:AK84"/>
    <mergeCell ref="AA90:AC90"/>
    <mergeCell ref="AE93:AG93"/>
    <mergeCell ref="AG60:AK60"/>
    <mergeCell ref="AA93:AC93"/>
    <mergeCell ref="AE83:AG83"/>
    <mergeCell ref="AI83:AK83"/>
    <mergeCell ref="Z72:AC72"/>
    <mergeCell ref="A74:AL74"/>
    <mergeCell ref="Y76:AB76"/>
    <mergeCell ref="W88:Y88"/>
    <mergeCell ref="W92:Y92"/>
    <mergeCell ref="W84:Y84"/>
    <mergeCell ref="W83:Y83"/>
    <mergeCell ref="Q83:S83"/>
    <mergeCell ref="E92:G92"/>
    <mergeCell ref="W91:Y91"/>
    <mergeCell ref="B87:D87"/>
    <mergeCell ref="M78:O78"/>
    <mergeCell ref="W90:Y90"/>
    <mergeCell ref="W87:Y87"/>
    <mergeCell ref="M79:O79"/>
    <mergeCell ref="E84:G84"/>
    <mergeCell ref="E87:G87"/>
    <mergeCell ref="E83:G83"/>
    <mergeCell ref="I83:K83"/>
    <mergeCell ref="N76:Q76"/>
    <mergeCell ref="I84:K84"/>
    <mergeCell ref="B88:D88"/>
    <mergeCell ref="Z26:AB26"/>
    <mergeCell ref="Z25:AB25"/>
    <mergeCell ref="Z24:AC24"/>
    <mergeCell ref="W89:Y89"/>
    <mergeCell ref="O33:Q33"/>
    <mergeCell ref="N37:R37"/>
    <mergeCell ref="AB50:AD50"/>
    <mergeCell ref="AB49:AD49"/>
    <mergeCell ref="M83:O83"/>
    <mergeCell ref="AA88:AC88"/>
    <mergeCell ref="AB51:AD51"/>
    <mergeCell ref="AB52:AD52"/>
    <mergeCell ref="AB53:AD53"/>
    <mergeCell ref="R59:U59"/>
    <mergeCell ref="M88:O88"/>
    <mergeCell ref="Q88:S88"/>
    <mergeCell ref="M87:O87"/>
    <mergeCell ref="Q87:S87"/>
    <mergeCell ref="Q84:S84"/>
    <mergeCell ref="AA87:AC87"/>
    <mergeCell ref="N51:P51"/>
    <mergeCell ref="AB54:AD54"/>
    <mergeCell ref="N52:P52"/>
    <mergeCell ref="N53:P53"/>
    <mergeCell ref="G27:I27"/>
    <mergeCell ref="Q89:S89"/>
    <mergeCell ref="AA83:AC83"/>
    <mergeCell ref="AA84:AC84"/>
    <mergeCell ref="E76:H76"/>
    <mergeCell ref="E77:G77"/>
    <mergeCell ref="E78:G78"/>
    <mergeCell ref="E79:G79"/>
    <mergeCell ref="AA89:AC89"/>
    <mergeCell ref="E89:G89"/>
    <mergeCell ref="E88:G88"/>
    <mergeCell ref="I88:K88"/>
    <mergeCell ref="I47:K47"/>
    <mergeCell ref="B59:H59"/>
    <mergeCell ref="I87:K87"/>
    <mergeCell ref="I51:K51"/>
    <mergeCell ref="B62:H62"/>
    <mergeCell ref="B64:D64"/>
    <mergeCell ref="F64:G64"/>
    <mergeCell ref="I52:K52"/>
    <mergeCell ref="I53:K53"/>
    <mergeCell ref="I54:K54"/>
    <mergeCell ref="I55:K55"/>
    <mergeCell ref="N54:P54"/>
    <mergeCell ref="AD105:AG105"/>
    <mergeCell ref="D111:Z111"/>
    <mergeCell ref="B110:H110"/>
    <mergeCell ref="E101:G101"/>
    <mergeCell ref="AA116:AD116"/>
    <mergeCell ref="A114:AL114"/>
    <mergeCell ref="G116:J116"/>
    <mergeCell ref="A95:AL95"/>
    <mergeCell ref="E100:G100"/>
    <mergeCell ref="Y100:AA100"/>
    <mergeCell ref="Y101:AA101"/>
    <mergeCell ref="V121:X121"/>
    <mergeCell ref="M122:P122"/>
    <mergeCell ref="G125:J125"/>
    <mergeCell ref="Q92:S92"/>
    <mergeCell ref="V126:X126"/>
    <mergeCell ref="G126:J126"/>
    <mergeCell ref="B128:D128"/>
    <mergeCell ref="G121:J121"/>
    <mergeCell ref="V123:X123"/>
    <mergeCell ref="G124:J124"/>
    <mergeCell ref="M123:P123"/>
    <mergeCell ref="V124:X124"/>
    <mergeCell ref="V125:X125"/>
    <mergeCell ref="G122:J122"/>
    <mergeCell ref="G123:J123"/>
    <mergeCell ref="V122:X122"/>
    <mergeCell ref="G127:J127"/>
    <mergeCell ref="B123:D123"/>
    <mergeCell ref="B124:D124"/>
    <mergeCell ref="M126:P126"/>
    <mergeCell ref="I92:K92"/>
    <mergeCell ref="M92:O92"/>
    <mergeCell ref="B125:D125"/>
    <mergeCell ref="B126:D126"/>
    <mergeCell ref="AG120:AJ120"/>
    <mergeCell ref="AA121:AD121"/>
    <mergeCell ref="AG126:AJ126"/>
    <mergeCell ref="AG127:AJ127"/>
    <mergeCell ref="AG128:AJ128"/>
    <mergeCell ref="AA125:AD125"/>
    <mergeCell ref="AA124:AD124"/>
    <mergeCell ref="AA123:AD123"/>
    <mergeCell ref="AA122:AD122"/>
    <mergeCell ref="AA120:AD120"/>
    <mergeCell ref="AG122:AJ122"/>
    <mergeCell ref="AG123:AJ123"/>
    <mergeCell ref="AG124:AJ124"/>
    <mergeCell ref="AG125:AJ125"/>
    <mergeCell ref="AA128:AD128"/>
    <mergeCell ref="G133:J133"/>
    <mergeCell ref="C140:D140"/>
    <mergeCell ref="C141:D141"/>
    <mergeCell ref="C142:D142"/>
    <mergeCell ref="C143:D143"/>
    <mergeCell ref="C144:D144"/>
    <mergeCell ref="C145:D145"/>
    <mergeCell ref="S140:V140"/>
    <mergeCell ref="S141:V141"/>
    <mergeCell ref="S144:V144"/>
    <mergeCell ref="S145:V145"/>
    <mergeCell ref="N144:Q144"/>
    <mergeCell ref="S142:V142"/>
    <mergeCell ref="I140:L140"/>
    <mergeCell ref="I141:L141"/>
    <mergeCell ref="I142:L142"/>
    <mergeCell ref="N140:Q140"/>
    <mergeCell ref="N141:Q141"/>
    <mergeCell ref="N142:Q142"/>
    <mergeCell ref="V133:X133"/>
    <mergeCell ref="S139:V139"/>
    <mergeCell ref="M133:P133"/>
    <mergeCell ref="X148:AA148"/>
    <mergeCell ref="X149:AA149"/>
    <mergeCell ref="B134:D134"/>
    <mergeCell ref="B135:D135"/>
    <mergeCell ref="M134:P134"/>
    <mergeCell ref="B136:D136"/>
    <mergeCell ref="G134:J134"/>
    <mergeCell ref="G135:J135"/>
    <mergeCell ref="G136:J136"/>
    <mergeCell ref="M135:P135"/>
    <mergeCell ref="M136:P136"/>
    <mergeCell ref="V136:X136"/>
    <mergeCell ref="X139:AA139"/>
    <mergeCell ref="AA135:AD135"/>
    <mergeCell ref="AC143:AF143"/>
    <mergeCell ref="X141:AA141"/>
    <mergeCell ref="X140:AA140"/>
    <mergeCell ref="X142:AA142"/>
    <mergeCell ref="X144:AA144"/>
    <mergeCell ref="X145:AA145"/>
    <mergeCell ref="AC141:AF141"/>
    <mergeCell ref="AC146:AF146"/>
    <mergeCell ref="X146:AA146"/>
    <mergeCell ref="B183:AK186"/>
    <mergeCell ref="C152:D152"/>
    <mergeCell ref="Z171:AC171"/>
    <mergeCell ref="AH171:AK171"/>
    <mergeCell ref="Z178:AC178"/>
    <mergeCell ref="AG157:AK157"/>
    <mergeCell ref="S151:V151"/>
    <mergeCell ref="F173:V173"/>
    <mergeCell ref="X152:AA152"/>
    <mergeCell ref="N152:Q152"/>
    <mergeCell ref="I151:L151"/>
    <mergeCell ref="I152:L152"/>
    <mergeCell ref="B159:AK166"/>
    <mergeCell ref="R155:U155"/>
    <mergeCell ref="C151:D151"/>
    <mergeCell ref="D156:Z156"/>
    <mergeCell ref="B155:H155"/>
    <mergeCell ref="F172:V172"/>
    <mergeCell ref="AG156:AK156"/>
    <mergeCell ref="AE180:AI180"/>
    <mergeCell ref="AE173:AI173"/>
    <mergeCell ref="F176:V176"/>
    <mergeCell ref="AC152:AF152"/>
    <mergeCell ref="AC151:AF151"/>
    <mergeCell ref="C150:D150"/>
    <mergeCell ref="I146:L146"/>
    <mergeCell ref="S152:V152"/>
    <mergeCell ref="S143:V143"/>
    <mergeCell ref="S150:V150"/>
    <mergeCell ref="I150:L150"/>
    <mergeCell ref="S149:V149"/>
    <mergeCell ref="N145:Q145"/>
    <mergeCell ref="S147:V147"/>
    <mergeCell ref="N150:Q150"/>
    <mergeCell ref="N151:Q151"/>
    <mergeCell ref="C148:D148"/>
    <mergeCell ref="C147:D147"/>
    <mergeCell ref="N146:Q146"/>
    <mergeCell ref="I143:L143"/>
    <mergeCell ref="N143:Q143"/>
    <mergeCell ref="C149:D149"/>
    <mergeCell ref="I149:L149"/>
    <mergeCell ref="S148:V148"/>
    <mergeCell ref="F170:V170"/>
    <mergeCell ref="F171:V171"/>
    <mergeCell ref="AH149:AK149"/>
    <mergeCell ref="AH150:AK150"/>
    <mergeCell ref="AH151:AK151"/>
    <mergeCell ref="AH152:AK152"/>
    <mergeCell ref="N149:Q149"/>
    <mergeCell ref="AC150:AF150"/>
    <mergeCell ref="AC149:AF149"/>
    <mergeCell ref="F169:V169"/>
    <mergeCell ref="X150:AA150"/>
    <mergeCell ref="X151:AA151"/>
    <mergeCell ref="G132:J132"/>
    <mergeCell ref="I104:L104"/>
    <mergeCell ref="I105:L105"/>
    <mergeCell ref="E90:G90"/>
    <mergeCell ref="I90:K90"/>
    <mergeCell ref="M90:O90"/>
    <mergeCell ref="Q90:S90"/>
    <mergeCell ref="E93:G93"/>
    <mergeCell ref="I93:K93"/>
    <mergeCell ref="M93:O93"/>
    <mergeCell ref="Q93:S93"/>
    <mergeCell ref="Q91:S91"/>
    <mergeCell ref="M91:O91"/>
    <mergeCell ref="I91:K91"/>
    <mergeCell ref="G129:J129"/>
    <mergeCell ref="M120:P120"/>
    <mergeCell ref="M119:P119"/>
    <mergeCell ref="G120:J120"/>
    <mergeCell ref="M117:P117"/>
    <mergeCell ref="O100:Q100"/>
    <mergeCell ref="M132:P132"/>
    <mergeCell ref="M129:P129"/>
    <mergeCell ref="M131:P131"/>
    <mergeCell ref="M128:P128"/>
    <mergeCell ref="BF1:CB4"/>
    <mergeCell ref="AU6:BH7"/>
    <mergeCell ref="N25:P25"/>
    <mergeCell ref="N27:P27"/>
    <mergeCell ref="AG50:AI50"/>
    <mergeCell ref="S1:AL4"/>
    <mergeCell ref="AG37:AK37"/>
    <mergeCell ref="H7:W7"/>
    <mergeCell ref="H11:AI11"/>
    <mergeCell ref="F30:I30"/>
    <mergeCell ref="AG49:AI49"/>
    <mergeCell ref="AG48:AI48"/>
    <mergeCell ref="A20:AL20"/>
    <mergeCell ref="N23:Q23"/>
    <mergeCell ref="Z27:AB27"/>
    <mergeCell ref="AG47:AI47"/>
    <mergeCell ref="AG46:AI46"/>
    <mergeCell ref="AF14:AK14"/>
    <mergeCell ref="AF15:AK15"/>
    <mergeCell ref="AF16:AK16"/>
    <mergeCell ref="G24:J24"/>
    <mergeCell ref="Y30:AB30"/>
    <mergeCell ref="N24:P24"/>
    <mergeCell ref="G25:I25"/>
    <mergeCell ref="B131:D131"/>
    <mergeCell ref="B121:D121"/>
    <mergeCell ref="B122:D122"/>
    <mergeCell ref="G128:J128"/>
    <mergeCell ref="E15:Z15"/>
    <mergeCell ref="E16:Z16"/>
    <mergeCell ref="F69:I69"/>
    <mergeCell ref="G26:I26"/>
    <mergeCell ref="D60:Z60"/>
    <mergeCell ref="G117:J117"/>
    <mergeCell ref="B119:D119"/>
    <mergeCell ref="J108:L108"/>
    <mergeCell ref="R110:U110"/>
    <mergeCell ref="F72:I72"/>
    <mergeCell ref="L57:N57"/>
    <mergeCell ref="L56:N56"/>
    <mergeCell ref="B89:D89"/>
    <mergeCell ref="O99:R99"/>
    <mergeCell ref="E99:H99"/>
    <mergeCell ref="I89:K89"/>
    <mergeCell ref="M89:O89"/>
    <mergeCell ref="M130:P130"/>
    <mergeCell ref="B130:D130"/>
    <mergeCell ref="V120:X120"/>
    <mergeCell ref="B253:H253"/>
    <mergeCell ref="R253:U253"/>
    <mergeCell ref="X143:AA143"/>
    <mergeCell ref="A138:AL138"/>
    <mergeCell ref="I147:L147"/>
    <mergeCell ref="I148:L148"/>
    <mergeCell ref="I144:L144"/>
    <mergeCell ref="I139:L139"/>
    <mergeCell ref="N139:Q139"/>
    <mergeCell ref="AH139:AK139"/>
    <mergeCell ref="AH146:AK146"/>
    <mergeCell ref="AC144:AF144"/>
    <mergeCell ref="AC145:AF145"/>
    <mergeCell ref="I145:L145"/>
    <mergeCell ref="AH145:AK145"/>
    <mergeCell ref="AC148:AF148"/>
    <mergeCell ref="F177:V177"/>
    <mergeCell ref="F178:V178"/>
    <mergeCell ref="F179:V179"/>
    <mergeCell ref="F180:V180"/>
    <mergeCell ref="AH143:AK143"/>
    <mergeCell ref="AH144:AK144"/>
    <mergeCell ref="AC140:AF140"/>
    <mergeCell ref="AH147:AK147"/>
    <mergeCell ref="AH148:AK148"/>
    <mergeCell ref="X147:AA147"/>
    <mergeCell ref="G131:J131"/>
    <mergeCell ref="G130:J130"/>
    <mergeCell ref="AA129:AD129"/>
    <mergeCell ref="B133:D133"/>
    <mergeCell ref="AG136:AJ136"/>
    <mergeCell ref="AA134:AD134"/>
    <mergeCell ref="V134:X134"/>
    <mergeCell ref="V135:X135"/>
    <mergeCell ref="AG129:AJ129"/>
    <mergeCell ref="AA136:AD136"/>
    <mergeCell ref="AC142:AF142"/>
    <mergeCell ref="AH140:AK140"/>
    <mergeCell ref="AH141:AK141"/>
    <mergeCell ref="AH142:AK142"/>
    <mergeCell ref="AC139:AF139"/>
    <mergeCell ref="AC147:AF147"/>
    <mergeCell ref="S146:V146"/>
    <mergeCell ref="N147:Q147"/>
    <mergeCell ref="N148:Q148"/>
    <mergeCell ref="B132:D132"/>
    <mergeCell ref="B129:D129"/>
    <mergeCell ref="AG131:AJ131"/>
    <mergeCell ref="G39:R39"/>
    <mergeCell ref="P29:Q29"/>
    <mergeCell ref="P30:Q30"/>
    <mergeCell ref="AI29:AJ29"/>
    <mergeCell ref="AI30:AJ30"/>
    <mergeCell ref="P32:Q32"/>
    <mergeCell ref="AI32:AJ32"/>
    <mergeCell ref="F33:I33"/>
    <mergeCell ref="Z33:AC33"/>
    <mergeCell ref="Z39:AK39"/>
  </mergeCells>
  <conditionalFormatting sqref="B159:AK166">
    <cfRule type="expression" dxfId="132" priority="101">
      <formula>$AM$231&gt;0</formula>
    </cfRule>
    <cfRule type="cellIs" priority="100" stopIfTrue="1" operator="greaterThan">
      <formula>0</formula>
    </cfRule>
  </conditionalFormatting>
  <conditionalFormatting sqref="C207 E207">
    <cfRule type="expression" dxfId="131" priority="53">
      <formula>ISBLANK(C207)</formula>
    </cfRule>
  </conditionalFormatting>
  <conditionalFormatting sqref="C209 E209">
    <cfRule type="expression" dxfId="130" priority="97">
      <formula>ISBLANK(C209)</formula>
    </cfRule>
  </conditionalFormatting>
  <conditionalFormatting sqref="C211 E211">
    <cfRule type="expression" dxfId="129" priority="92">
      <formula>ISBLANK(C211)</formula>
    </cfRule>
  </conditionalFormatting>
  <conditionalFormatting sqref="C213 E213">
    <cfRule type="expression" dxfId="128" priority="89">
      <formula>ISBLANK(C213)</formula>
    </cfRule>
  </conditionalFormatting>
  <conditionalFormatting sqref="C215 E215">
    <cfRule type="expression" dxfId="127" priority="86">
      <formula>ISBLANK(C215)</formula>
    </cfRule>
  </conditionalFormatting>
  <conditionalFormatting sqref="C217 E217">
    <cfRule type="expression" dxfId="126" priority="83">
      <formula>ISBLANK(C217)</formula>
    </cfRule>
  </conditionalFormatting>
  <conditionalFormatting sqref="C219 E219">
    <cfRule type="expression" dxfId="125" priority="22">
      <formula>ISBLANK(C219)</formula>
    </cfRule>
  </conditionalFormatting>
  <conditionalFormatting sqref="C221 E221">
    <cfRule type="expression" dxfId="124" priority="19">
      <formula>ISBLANK(C221)</formula>
    </cfRule>
  </conditionalFormatting>
  <conditionalFormatting sqref="C223 E223">
    <cfRule type="expression" dxfId="123" priority="16">
      <formula>ISBLANK(C223)</formula>
    </cfRule>
  </conditionalFormatting>
  <conditionalFormatting sqref="C225 E225">
    <cfRule type="expression" dxfId="122" priority="72">
      <formula>ISBLANK(C225)</formula>
    </cfRule>
  </conditionalFormatting>
  <conditionalFormatting sqref="C227 E227">
    <cfRule type="expression" dxfId="121" priority="50">
      <formula>ISBLANK(C227)</formula>
    </cfRule>
  </conditionalFormatting>
  <conditionalFormatting sqref="D60:Z60">
    <cfRule type="cellIs" dxfId="120" priority="199" operator="equal">
      <formula>0</formula>
    </cfRule>
  </conditionalFormatting>
  <conditionalFormatting sqref="D111:Z111">
    <cfRule type="cellIs" dxfId="119" priority="197" operator="equal">
      <formula>0</formula>
    </cfRule>
  </conditionalFormatting>
  <conditionalFormatting sqref="D156:Z156">
    <cfRule type="cellIs" dxfId="118" priority="192" operator="equal">
      <formula>0</formula>
    </cfRule>
  </conditionalFormatting>
  <conditionalFormatting sqref="D202:Z202">
    <cfRule type="cellIs" dxfId="117" priority="105" operator="equal">
      <formula>0</formula>
    </cfRule>
  </conditionalFormatting>
  <conditionalFormatting sqref="E187:E188">
    <cfRule type="expression" dxfId="116" priority="57">
      <formula>ISBLANK(E187)</formula>
    </cfRule>
  </conditionalFormatting>
  <conditionalFormatting sqref="E207 C207">
    <cfRule type="expression" priority="52" stopIfTrue="1">
      <formula>$AM$207=2</formula>
    </cfRule>
  </conditionalFormatting>
  <conditionalFormatting sqref="E207">
    <cfRule type="expression" dxfId="115" priority="51">
      <formula>$AN$207=2</formula>
    </cfRule>
  </conditionalFormatting>
  <conditionalFormatting sqref="E209 C209">
    <cfRule type="expression" priority="96" stopIfTrue="1">
      <formula>$AM$209=2</formula>
    </cfRule>
  </conditionalFormatting>
  <conditionalFormatting sqref="E209">
    <cfRule type="expression" dxfId="114" priority="95">
      <formula>$AN$209=2</formula>
    </cfRule>
  </conditionalFormatting>
  <conditionalFormatting sqref="E211 C211">
    <cfRule type="expression" priority="91" stopIfTrue="1">
      <formula>$AM$211=2</formula>
    </cfRule>
  </conditionalFormatting>
  <conditionalFormatting sqref="E211">
    <cfRule type="expression" dxfId="113" priority="90">
      <formula>$AN$211=2</formula>
    </cfRule>
  </conditionalFormatting>
  <conditionalFormatting sqref="E213 C213">
    <cfRule type="expression" priority="88" stopIfTrue="1">
      <formula>$AM$213=2</formula>
    </cfRule>
  </conditionalFormatting>
  <conditionalFormatting sqref="E213">
    <cfRule type="expression" dxfId="112" priority="87">
      <formula>$AN$213=2</formula>
    </cfRule>
  </conditionalFormatting>
  <conditionalFormatting sqref="E215 C215">
    <cfRule type="expression" priority="85" stopIfTrue="1">
      <formula>$AM$215=2</formula>
    </cfRule>
  </conditionalFormatting>
  <conditionalFormatting sqref="E215">
    <cfRule type="expression" dxfId="111" priority="84">
      <formula>$AN$215=2</formula>
    </cfRule>
  </conditionalFormatting>
  <conditionalFormatting sqref="E217 C217">
    <cfRule type="expression" priority="82" stopIfTrue="1">
      <formula>$AM217=2</formula>
    </cfRule>
  </conditionalFormatting>
  <conditionalFormatting sqref="E217">
    <cfRule type="expression" dxfId="110" priority="81">
      <formula>$AN217=2</formula>
    </cfRule>
  </conditionalFormatting>
  <conditionalFormatting sqref="E219 C219">
    <cfRule type="expression" priority="21" stopIfTrue="1">
      <formula>$AM219=2</formula>
    </cfRule>
  </conditionalFormatting>
  <conditionalFormatting sqref="E219">
    <cfRule type="expression" dxfId="109" priority="20">
      <formula>$AN219=2</formula>
    </cfRule>
  </conditionalFormatting>
  <conditionalFormatting sqref="E221 C221">
    <cfRule type="expression" priority="18" stopIfTrue="1">
      <formula>$AM221=2</formula>
    </cfRule>
  </conditionalFormatting>
  <conditionalFormatting sqref="E221">
    <cfRule type="expression" dxfId="108" priority="17">
      <formula>$AN221=2</formula>
    </cfRule>
  </conditionalFormatting>
  <conditionalFormatting sqref="E223 C223">
    <cfRule type="expression" priority="15" stopIfTrue="1">
      <formula>$AM223=2</formula>
    </cfRule>
  </conditionalFormatting>
  <conditionalFormatting sqref="E223">
    <cfRule type="expression" dxfId="107" priority="14">
      <formula>$AN223=2</formula>
    </cfRule>
  </conditionalFormatting>
  <conditionalFormatting sqref="E225 C225">
    <cfRule type="expression" priority="71" stopIfTrue="1">
      <formula>$AM$225=2</formula>
    </cfRule>
  </conditionalFormatting>
  <conditionalFormatting sqref="E225">
    <cfRule type="expression" dxfId="106" priority="70">
      <formula>$AN$225=2</formula>
    </cfRule>
  </conditionalFormatting>
  <conditionalFormatting sqref="E227 C227">
    <cfRule type="expression" priority="49" stopIfTrue="1">
      <formula>$AM$227=2</formula>
    </cfRule>
  </conditionalFormatting>
  <conditionalFormatting sqref="E227">
    <cfRule type="expression" dxfId="105" priority="48">
      <formula>$AN$227=2</formula>
    </cfRule>
  </conditionalFormatting>
  <conditionalFormatting sqref="E189:Y189 E190:E192">
    <cfRule type="expression" dxfId="104" priority="55">
      <formula>ISBLANK(E189)</formula>
    </cfRule>
  </conditionalFormatting>
  <conditionalFormatting sqref="E15:Z16 AF16">
    <cfRule type="cellIs" dxfId="103" priority="186" operator="equal">
      <formula>0</formula>
    </cfRule>
  </conditionalFormatting>
  <conditionalFormatting sqref="F169:F173 Z171 AH171">
    <cfRule type="expression" dxfId="102" priority="209">
      <formula>ISBLANK(F169)</formula>
    </cfRule>
  </conditionalFormatting>
  <conditionalFormatting sqref="F176:F180 Z178 AH178 AE179 AE180:AI180">
    <cfRule type="expression" priority="207" stopIfTrue="1">
      <formula>$AM$175=2</formula>
    </cfRule>
    <cfRule type="expression" dxfId="101" priority="1157">
      <formula>ISBLANK(F176)</formula>
    </cfRule>
  </conditionalFormatting>
  <conditionalFormatting sqref="G18 N18 Z18 AH18">
    <cfRule type="expression" dxfId="100" priority="205">
      <formula>ISBLANK(G18)</formula>
    </cfRule>
  </conditionalFormatting>
  <conditionalFormatting sqref="I147:I152">
    <cfRule type="expression" dxfId="99" priority="359" stopIfTrue="1">
      <formula>ISBLANK(I147)</formula>
    </cfRule>
    <cfRule type="cellIs" dxfId="98" priority="360" operator="notEqual">
      <formula>$I140</formula>
    </cfRule>
  </conditionalFormatting>
  <conditionalFormatting sqref="N147:N152">
    <cfRule type="expression" dxfId="97" priority="353" stopIfTrue="1">
      <formula>ISBLANK(N147)</formula>
    </cfRule>
    <cfRule type="cellIs" dxfId="96" priority="354" operator="notEqual">
      <formula>$N140</formula>
    </cfRule>
  </conditionalFormatting>
  <conditionalFormatting sqref="O190 W190">
    <cfRule type="expression" dxfId="95" priority="54">
      <formula>ISBLANK(O190)</formula>
    </cfRule>
  </conditionalFormatting>
  <conditionalFormatting sqref="S140:S145 X140:X145 AC140:AC145">
    <cfRule type="expression" dxfId="94" priority="294">
      <formula>ISBLANK(S140)</formula>
    </cfRule>
  </conditionalFormatting>
  <conditionalFormatting sqref="S147:S152 X147:X152 AC147:AC152">
    <cfRule type="expression" dxfId="93" priority="35" stopIfTrue="1">
      <formula>ISBLANK(S147)</formula>
    </cfRule>
  </conditionalFormatting>
  <conditionalFormatting sqref="U23 U35">
    <cfRule type="cellIs" priority="171" stopIfTrue="1" operator="greaterThan">
      <formula>0</formula>
    </cfRule>
    <cfRule type="expression" dxfId="92" priority="172">
      <formula>$AN$23=1</formula>
    </cfRule>
  </conditionalFormatting>
  <conditionalFormatting sqref="V37">
    <cfRule type="cellIs" priority="65" stopIfTrue="1" operator="greaterThan">
      <formula>0</formula>
    </cfRule>
    <cfRule type="expression" priority="66" stopIfTrue="1">
      <formula>$AM$37=2</formula>
    </cfRule>
    <cfRule type="expression" dxfId="91" priority="67">
      <formula>$AM$35=2</formula>
    </cfRule>
  </conditionalFormatting>
  <conditionalFormatting sqref="V64:X66 Z64:AA66 AD64:AF66 AI64:AJ66">
    <cfRule type="expression" dxfId="90" priority="13">
      <formula>$AN64=2</formula>
    </cfRule>
    <cfRule type="cellIs" priority="12" stopIfTrue="1" operator="greaterThan">
      <formula>0</formula>
    </cfRule>
  </conditionalFormatting>
  <conditionalFormatting sqref="V117:X117">
    <cfRule type="expression" dxfId="89" priority="103">
      <formula>ISBLANK($V$117)</formula>
    </cfRule>
    <cfRule type="cellIs" priority="102" operator="greaterThan">
      <formula>0</formula>
    </cfRule>
  </conditionalFormatting>
  <conditionalFormatting sqref="X147:X150">
    <cfRule type="cellIs" dxfId="88" priority="352" operator="greaterThan">
      <formula>$Y$101</formula>
    </cfRule>
  </conditionalFormatting>
  <conditionalFormatting sqref="X147:AA152">
    <cfRule type="expression" priority="1645" stopIfTrue="1">
      <formula>$AM$156=1</formula>
    </cfRule>
  </conditionalFormatting>
  <conditionalFormatting sqref="X151:AA151">
    <cfRule type="expression" dxfId="87" priority="1982">
      <formula>$AO$151&lt;1</formula>
    </cfRule>
  </conditionalFormatting>
  <conditionalFormatting sqref="X152:AA152">
    <cfRule type="expression" dxfId="86" priority="1983">
      <formula>$AO$152&lt;1</formula>
    </cfRule>
  </conditionalFormatting>
  <conditionalFormatting sqref="Y41 AB41">
    <cfRule type="expression" priority="142" stopIfTrue="1">
      <formula>$AM$41=2</formula>
    </cfRule>
    <cfRule type="expression" dxfId="85" priority="143">
      <formula>$AM$35=2</formula>
    </cfRule>
    <cfRule type="cellIs" priority="141" stopIfTrue="1" operator="greaterThan">
      <formula>0</formula>
    </cfRule>
  </conditionalFormatting>
  <conditionalFormatting sqref="Y43 AB43">
    <cfRule type="expression" dxfId="84" priority="138">
      <formula>$AM$35=2</formula>
    </cfRule>
    <cfRule type="expression" priority="137" stopIfTrue="1">
      <formula>$AM$43=2</formula>
    </cfRule>
    <cfRule type="cellIs" priority="136" stopIfTrue="1" operator="greaterThan">
      <formula>0</formula>
    </cfRule>
  </conditionalFormatting>
  <conditionalFormatting sqref="Y76 AH79 W83:W84 N140:N145">
    <cfRule type="expression" dxfId="83" priority="295">
      <formula>ISBLANK(N76)</formula>
    </cfRule>
  </conditionalFormatting>
  <conditionalFormatting sqref="Y79">
    <cfRule type="expression" dxfId="82" priority="271">
      <formula>ISBLANK(Y79)</formula>
    </cfRule>
  </conditionalFormatting>
  <conditionalFormatting sqref="Y81 AB81">
    <cfRule type="expression" dxfId="81" priority="1041">
      <formula>$AM$81=1</formula>
    </cfRule>
  </conditionalFormatting>
  <conditionalFormatting sqref="Y86 AB86">
    <cfRule type="expression" dxfId="80" priority="1043">
      <formula>$AM$86=1</formula>
    </cfRule>
  </conditionalFormatting>
  <conditionalFormatting sqref="Y175">
    <cfRule type="expression" dxfId="79" priority="210">
      <formula>ISBLANK(Y175)</formula>
    </cfRule>
  </conditionalFormatting>
  <conditionalFormatting sqref="Y209 AC209">
    <cfRule type="expression" dxfId="78" priority="94">
      <formula>$AP$209=2</formula>
    </cfRule>
    <cfRule type="cellIs" priority="93" stopIfTrue="1" operator="greaterThan">
      <formula>0</formula>
    </cfRule>
  </conditionalFormatting>
  <conditionalFormatting sqref="Y211 AC211">
    <cfRule type="expression" dxfId="77" priority="80">
      <formula>$AP$211=2</formula>
    </cfRule>
    <cfRule type="cellIs" priority="79" stopIfTrue="1" operator="greaterThan">
      <formula>0</formula>
    </cfRule>
  </conditionalFormatting>
  <conditionalFormatting sqref="Y213 AC213">
    <cfRule type="expression" dxfId="76" priority="78">
      <formula>$AP$213=2</formula>
    </cfRule>
    <cfRule type="cellIs" priority="77" stopIfTrue="1" operator="greaterThan">
      <formula>0</formula>
    </cfRule>
  </conditionalFormatting>
  <conditionalFormatting sqref="Y215 AC215">
    <cfRule type="cellIs" priority="75" stopIfTrue="1" operator="greaterThan">
      <formula>0</formula>
    </cfRule>
    <cfRule type="expression" dxfId="75" priority="76">
      <formula>$AP$215=2</formula>
    </cfRule>
  </conditionalFormatting>
  <conditionalFormatting sqref="Y217 AC217 AC219 AC221 AC223">
    <cfRule type="expression" dxfId="74" priority="41">
      <formula>$AP217=2</formula>
    </cfRule>
    <cfRule type="cellIs" priority="40" stopIfTrue="1" operator="greaterThan">
      <formula>0</formula>
    </cfRule>
  </conditionalFormatting>
  <conditionalFormatting sqref="Y219">
    <cfRule type="cellIs" priority="27" stopIfTrue="1" operator="greaterThan">
      <formula>0</formula>
    </cfRule>
    <cfRule type="expression" dxfId="73" priority="28">
      <formula>$AP219=2</formula>
    </cfRule>
  </conditionalFormatting>
  <conditionalFormatting sqref="Y221">
    <cfRule type="cellIs" priority="25" stopIfTrue="1" operator="greaterThan">
      <formula>0</formula>
    </cfRule>
    <cfRule type="expression" dxfId="72" priority="26">
      <formula>$AP221=2</formula>
    </cfRule>
  </conditionalFormatting>
  <conditionalFormatting sqref="Y223">
    <cfRule type="cellIs" priority="23" stopIfTrue="1" operator="greaterThan">
      <formula>0</formula>
    </cfRule>
    <cfRule type="expression" dxfId="71" priority="24">
      <formula>$AP223=2</formula>
    </cfRule>
  </conditionalFormatting>
  <conditionalFormatting sqref="Y225 AC225">
    <cfRule type="expression" dxfId="70" priority="39">
      <formula>$AP$225=2</formula>
    </cfRule>
    <cfRule type="cellIs" priority="38" stopIfTrue="1" operator="greaterThan">
      <formula>0</formula>
    </cfRule>
  </conditionalFormatting>
  <conditionalFormatting sqref="Y227 AC227">
    <cfRule type="expression" dxfId="69" priority="43">
      <formula>$AP$227=2</formula>
    </cfRule>
    <cfRule type="cellIs" priority="42" stopIfTrue="1" operator="greaterThan">
      <formula>0</formula>
    </cfRule>
  </conditionalFormatting>
  <conditionalFormatting sqref="Y77:AA77">
    <cfRule type="expression" dxfId="68" priority="118">
      <formula>$AM$77=1</formula>
    </cfRule>
    <cfRule type="expression" priority="117" stopIfTrue="1">
      <formula>$AM$78=2</formula>
    </cfRule>
  </conditionalFormatting>
  <conditionalFormatting sqref="Y77:AA78 AH78:AJ78">
    <cfRule type="cellIs" priority="113" stopIfTrue="1" operator="greaterThan">
      <formula>0</formula>
    </cfRule>
  </conditionalFormatting>
  <conditionalFormatting sqref="Y78:AA78 AH78:AJ78">
    <cfRule type="expression" priority="114" stopIfTrue="1">
      <formula>$AM$77=2</formula>
    </cfRule>
    <cfRule type="expression" dxfId="67" priority="115">
      <formula>$AM$78=1</formula>
    </cfRule>
  </conditionalFormatting>
  <conditionalFormatting sqref="Y99:AB99 AH99:AK99 Y100:AA101 AH100:AJ101">
    <cfRule type="expression" dxfId="66" priority="109">
      <formula>$AQ$97=2</formula>
    </cfRule>
    <cfRule type="cellIs" priority="108" stopIfTrue="1" operator="greaterThan">
      <formula>0</formula>
    </cfRule>
    <cfRule type="expression" priority="107" stopIfTrue="1">
      <formula>$AS$97=2</formula>
    </cfRule>
  </conditionalFormatting>
  <conditionalFormatting sqref="Z37">
    <cfRule type="expression" dxfId="65" priority="60">
      <formula>$AM$35=2</formula>
    </cfRule>
    <cfRule type="expression" priority="59" stopIfTrue="1">
      <formula>$AM$37=2</formula>
    </cfRule>
    <cfRule type="cellIs" priority="58" stopIfTrue="1" operator="greaterThan">
      <formula>0</formula>
    </cfRule>
  </conditionalFormatting>
  <conditionalFormatting sqref="Z39">
    <cfRule type="cellIs" priority="1873" stopIfTrue="1" operator="greaterThan">
      <formula>0</formula>
    </cfRule>
    <cfRule type="expression" dxfId="64" priority="1874">
      <formula>$AM$39=2</formula>
    </cfRule>
  </conditionalFormatting>
  <conditionalFormatting sqref="Z25:AB26 Z24:AC24 AG24:AI25">
    <cfRule type="cellIs" priority="161" stopIfTrue="1" operator="greaterThan">
      <formula>0</formula>
    </cfRule>
  </conditionalFormatting>
  <conditionalFormatting sqref="Z26:AB26">
    <cfRule type="expression" priority="160" stopIfTrue="1">
      <formula>$AM$27=2</formula>
    </cfRule>
  </conditionalFormatting>
  <conditionalFormatting sqref="Z27:AB27 AG27:AI27">
    <cfRule type="expression" priority="157" stopIfTrue="1">
      <formula>$AM$26=2</formula>
    </cfRule>
    <cfRule type="cellIs" priority="158" stopIfTrue="1" operator="greaterThan">
      <formula>0</formula>
    </cfRule>
    <cfRule type="expression" dxfId="63" priority="159">
      <formula>$AM$23=2</formula>
    </cfRule>
  </conditionalFormatting>
  <conditionalFormatting sqref="Z24:AC24 AG24:AI25 Z25:AB26">
    <cfRule type="expression" dxfId="62" priority="162">
      <formula>$AM$23=2</formula>
    </cfRule>
  </conditionalFormatting>
  <conditionalFormatting sqref="AA83 AD83 AI83">
    <cfRule type="expression" dxfId="61" priority="1046">
      <formula>$AM$83=2</formula>
    </cfRule>
  </conditionalFormatting>
  <conditionalFormatting sqref="AA84 AI84">
    <cfRule type="expression" dxfId="60" priority="1050">
      <formula>$AM$84=2</formula>
    </cfRule>
  </conditionalFormatting>
  <conditionalFormatting sqref="AA87 AI87">
    <cfRule type="expression" dxfId="59" priority="1054">
      <formula>$AM$87=2</formula>
    </cfRule>
  </conditionalFormatting>
  <conditionalFormatting sqref="AA87:AA88 AI87:AI88">
    <cfRule type="cellIs" priority="1053" stopIfTrue="1" operator="greaterThan">
      <formula>0</formula>
    </cfRule>
  </conditionalFormatting>
  <conditionalFormatting sqref="AA88 AI88">
    <cfRule type="expression" dxfId="58" priority="1058">
      <formula>$AM$88=2</formula>
    </cfRule>
  </conditionalFormatting>
  <conditionalFormatting sqref="AA90 AI90">
    <cfRule type="expression" dxfId="57" priority="1062">
      <formula>$AM$90=2</formula>
    </cfRule>
  </conditionalFormatting>
  <conditionalFormatting sqref="AA90:AA93 AI90:AI93">
    <cfRule type="cellIs" priority="1061" stopIfTrue="1" operator="greaterThan">
      <formula>0</formula>
    </cfRule>
  </conditionalFormatting>
  <conditionalFormatting sqref="AA91 AI91">
    <cfRule type="expression" dxfId="56" priority="1066">
      <formula>$AM$91=2</formula>
    </cfRule>
  </conditionalFormatting>
  <conditionalFormatting sqref="AA92 AI92">
    <cfRule type="expression" dxfId="55" priority="1070">
      <formula>$AM$92=2</formula>
    </cfRule>
  </conditionalFormatting>
  <conditionalFormatting sqref="AA93 AI93">
    <cfRule type="expression" dxfId="54" priority="1074">
      <formula>$AM$93=2</formula>
    </cfRule>
  </conditionalFormatting>
  <conditionalFormatting sqref="AA97 AE97">
    <cfRule type="expression" dxfId="53" priority="112">
      <formula>$AP$97=1</formula>
    </cfRule>
    <cfRule type="cellIs" priority="111" stopIfTrue="1" operator="greaterThan">
      <formula>0</formula>
    </cfRule>
  </conditionalFormatting>
  <conditionalFormatting sqref="AA117 AG117">
    <cfRule type="expression" dxfId="52" priority="1080">
      <formula>$AP$117=2</formula>
    </cfRule>
  </conditionalFormatting>
  <conditionalFormatting sqref="AA117">
    <cfRule type="expression" priority="203" stopIfTrue="1">
      <formula>$AM$117=1</formula>
    </cfRule>
  </conditionalFormatting>
  <conditionalFormatting sqref="AA118 AG118">
    <cfRule type="expression" dxfId="51" priority="1084">
      <formula>$AP$118=2</formula>
    </cfRule>
  </conditionalFormatting>
  <conditionalFormatting sqref="AA119 AG119">
    <cfRule type="expression" dxfId="50" priority="1088">
      <formula>$AP$119=2</formula>
    </cfRule>
  </conditionalFormatting>
  <conditionalFormatting sqref="AA120 AG120">
    <cfRule type="expression" dxfId="49" priority="1092">
      <formula>$AP$120=2</formula>
    </cfRule>
  </conditionalFormatting>
  <conditionalFormatting sqref="AA121 AG121">
    <cfRule type="expression" dxfId="48" priority="1096">
      <formula>$AP$121=2</formula>
    </cfRule>
  </conditionalFormatting>
  <conditionalFormatting sqref="AA122 AG122">
    <cfRule type="expression" dxfId="47" priority="1100">
      <formula>$AP$122=2</formula>
    </cfRule>
  </conditionalFormatting>
  <conditionalFormatting sqref="AA123 AG123">
    <cfRule type="expression" dxfId="46" priority="1104">
      <formula>$AP$123=2</formula>
    </cfRule>
  </conditionalFormatting>
  <conditionalFormatting sqref="AA124 AG124">
    <cfRule type="expression" dxfId="45" priority="1108">
      <formula>$AP$124=2</formula>
    </cfRule>
  </conditionalFormatting>
  <conditionalFormatting sqref="AA125 AG125">
    <cfRule type="expression" dxfId="44" priority="1112">
      <formula>$AP$125=2</formula>
    </cfRule>
  </conditionalFormatting>
  <conditionalFormatting sqref="AA126 AG126">
    <cfRule type="expression" dxfId="43" priority="1116">
      <formula>$AP$126=2</formula>
    </cfRule>
  </conditionalFormatting>
  <conditionalFormatting sqref="AA127 AG127">
    <cfRule type="expression" dxfId="42" priority="1120">
      <formula>$AP$127=2</formula>
    </cfRule>
  </conditionalFormatting>
  <conditionalFormatting sqref="AA128 AG128">
    <cfRule type="expression" dxfId="41" priority="1124">
      <formula>$AP$128=2</formula>
    </cfRule>
  </conditionalFormatting>
  <conditionalFormatting sqref="AA129 AG129">
    <cfRule type="expression" dxfId="40" priority="1128">
      <formula>$AP$129=2</formula>
    </cfRule>
  </conditionalFormatting>
  <conditionalFormatting sqref="AA130 AG130">
    <cfRule type="expression" dxfId="39" priority="1132">
      <formula>$AP$130=2</formula>
    </cfRule>
  </conditionalFormatting>
  <conditionalFormatting sqref="AA131 AG131">
    <cfRule type="expression" dxfId="38" priority="1136">
      <formula>$AP$131=2</formula>
    </cfRule>
  </conditionalFormatting>
  <conditionalFormatting sqref="AA132 AG132">
    <cfRule type="expression" dxfId="37" priority="1140">
      <formula>$AP$132=2</formula>
    </cfRule>
  </conditionalFormatting>
  <conditionalFormatting sqref="AA133 AG133">
    <cfRule type="expression" dxfId="36" priority="1144">
      <formula>$AP$133=2</formula>
    </cfRule>
  </conditionalFormatting>
  <conditionalFormatting sqref="AA134 AG134">
    <cfRule type="expression" dxfId="35" priority="1148">
      <formula>$AP$134=2</formula>
    </cfRule>
  </conditionalFormatting>
  <conditionalFormatting sqref="AA135 AG135">
    <cfRule type="expression" dxfId="34" priority="1152">
      <formula>$AP$135=2</formula>
    </cfRule>
  </conditionalFormatting>
  <conditionalFormatting sqref="AA136 AG136">
    <cfRule type="expression" dxfId="33" priority="1156">
      <formula>$AP$136=2</formula>
    </cfRule>
  </conditionalFormatting>
  <conditionalFormatting sqref="AA89:AC89 AI89:AK89">
    <cfRule type="cellIs" priority="1077" stopIfTrue="1" operator="greaterThan">
      <formula>0</formula>
    </cfRule>
    <cfRule type="expression" dxfId="32" priority="1078">
      <formula>$AM$89=2</formula>
    </cfRule>
  </conditionalFormatting>
  <conditionalFormatting sqref="AB46:AD50 AG46:AI50 AB52:AB55 AG52:AG55 AE56:AG56">
    <cfRule type="expression" dxfId="31" priority="133">
      <formula>$AM$35=2</formula>
    </cfRule>
    <cfRule type="cellIs" priority="132" stopIfTrue="1" operator="greaterThan">
      <formula>0</formula>
    </cfRule>
  </conditionalFormatting>
  <conditionalFormatting sqref="AC29">
    <cfRule type="expression" dxfId="30" priority="1877">
      <formula>$AM$23=2</formula>
    </cfRule>
    <cfRule type="cellIs" priority="1876" stopIfTrue="1" operator="greaterThan">
      <formula>0</formula>
    </cfRule>
    <cfRule type="expression" priority="1875" stopIfTrue="1">
      <formula>$AN$29=2</formula>
    </cfRule>
  </conditionalFormatting>
  <conditionalFormatting sqref="AC32">
    <cfRule type="expression" dxfId="29" priority="1978">
      <formula>$AM$23=2</formula>
    </cfRule>
    <cfRule type="expression" priority="1977" stopIfTrue="1">
      <formula>$AM$72=2</formula>
    </cfRule>
    <cfRule type="cellIs" priority="1976" stopIfTrue="1" operator="greaterThan">
      <formula>0</formula>
    </cfRule>
  </conditionalFormatting>
  <conditionalFormatting sqref="AC68 AC71">
    <cfRule type="cellIs" priority="1732" stopIfTrue="1" operator="greaterThan">
      <formula>0</formula>
    </cfRule>
    <cfRule type="expression" dxfId="28" priority="1734">
      <formula>$AM$35=2</formula>
    </cfRule>
    <cfRule type="expression" priority="1733" stopIfTrue="1">
      <formula>$AM$72=2</formula>
    </cfRule>
  </conditionalFormatting>
  <conditionalFormatting sqref="AC140:AC145 AC147:AC152">
    <cfRule type="cellIs" dxfId="27" priority="1981" operator="greaterThan">
      <formula>$AQ$138</formula>
    </cfRule>
  </conditionalFormatting>
  <conditionalFormatting sqref="AC194">
    <cfRule type="expression" dxfId="26" priority="56">
      <formula>ISBLANK(AC194)</formula>
    </cfRule>
  </conditionalFormatting>
  <conditionalFormatting sqref="AD35 AH35 V39">
    <cfRule type="expression" priority="149" stopIfTrue="1">
      <formula>$AM$37=2</formula>
    </cfRule>
    <cfRule type="cellIs" priority="148" stopIfTrue="1" operator="greaterThan">
      <formula>0</formula>
    </cfRule>
    <cfRule type="expression" dxfId="25" priority="150">
      <formula>$AM$35=2</formula>
    </cfRule>
  </conditionalFormatting>
  <conditionalFormatting sqref="AD83 AA83:AA84 AI83:AI84">
    <cfRule type="cellIs" priority="1045" stopIfTrue="1" operator="greaterThan">
      <formula>0</formula>
    </cfRule>
  </conditionalFormatting>
  <conditionalFormatting sqref="AD104:AD105">
    <cfRule type="expression" dxfId="24" priority="290">
      <formula>ISBLANK(AD104)</formula>
    </cfRule>
  </conditionalFormatting>
  <conditionalFormatting sqref="AD108">
    <cfRule type="expression" dxfId="23" priority="349">
      <formula>ISBLANK(AD108)</formula>
    </cfRule>
    <cfRule type="cellIs" dxfId="22" priority="350" operator="lessThan">
      <formula>$J108</formula>
    </cfRule>
  </conditionalFormatting>
  <conditionalFormatting sqref="AE57">
    <cfRule type="expression" priority="128" stopIfTrue="1">
      <formula>$AM$35=1</formula>
    </cfRule>
    <cfRule type="cellIs" dxfId="21" priority="129" operator="equal">
      <formula>0</formula>
    </cfRule>
  </conditionalFormatting>
  <conditionalFormatting sqref="AE173:AI173">
    <cfRule type="expression" dxfId="20" priority="208">
      <formula>ISBLANK(AE173)</formula>
    </cfRule>
  </conditionalFormatting>
  <conditionalFormatting sqref="AF14:AF15">
    <cfRule type="expression" dxfId="19" priority="99">
      <formula>ISBLANK(AF14)</formula>
    </cfRule>
  </conditionalFormatting>
  <conditionalFormatting sqref="AF14:AK14">
    <cfRule type="expression" priority="98" stopIfTrue="1">
      <formula>$AM$14=0</formula>
    </cfRule>
  </conditionalFormatting>
  <conditionalFormatting sqref="AG117">
    <cfRule type="expression" priority="249" stopIfTrue="1">
      <formula>$AN$117=1</formula>
    </cfRule>
  </conditionalFormatting>
  <conditionalFormatting sqref="AG117:AG136 AA117:AA136">
    <cfRule type="cellIs" priority="1079" stopIfTrue="1" operator="greaterThan">
      <formula>0</formula>
    </cfRule>
  </conditionalFormatting>
  <conditionalFormatting sqref="AG23:AJ23">
    <cfRule type="cellIs" priority="163" stopIfTrue="1" operator="greaterThan">
      <formula>0</formula>
    </cfRule>
    <cfRule type="expression" dxfId="18" priority="164">
      <formula>$AM$23=2</formula>
    </cfRule>
  </conditionalFormatting>
  <conditionalFormatting sqref="AG37:AK37">
    <cfRule type="cellIs" priority="146" stopIfTrue="1" operator="greaterThan">
      <formula>0</formula>
    </cfRule>
    <cfRule type="expression" dxfId="17" priority="147">
      <formula>$AM$35=2</formula>
    </cfRule>
  </conditionalFormatting>
  <conditionalFormatting sqref="AG41:AK41">
    <cfRule type="cellIs" priority="139" stopIfTrue="1" operator="greaterThan">
      <formula>0</formula>
    </cfRule>
    <cfRule type="expression" dxfId="16" priority="140">
      <formula>$AN$41=2</formula>
    </cfRule>
  </conditionalFormatting>
  <conditionalFormatting sqref="AG43:AK43">
    <cfRule type="cellIs" priority="134" stopIfTrue="1" operator="greaterThan">
      <formula>0</formula>
    </cfRule>
    <cfRule type="expression" dxfId="15" priority="135">
      <formula>$AN$43=2</formula>
    </cfRule>
  </conditionalFormatting>
  <conditionalFormatting sqref="AG60:AK61">
    <cfRule type="cellIs" dxfId="14" priority="185" operator="equal">
      <formula>0</formula>
    </cfRule>
  </conditionalFormatting>
  <conditionalFormatting sqref="AG111:AK112">
    <cfRule type="cellIs" dxfId="13" priority="184" operator="equal">
      <formula>0</formula>
    </cfRule>
  </conditionalFormatting>
  <conditionalFormatting sqref="AG156:AK157">
    <cfRule type="cellIs" dxfId="12" priority="173" operator="equal">
      <formula>0</formula>
    </cfRule>
  </conditionalFormatting>
  <conditionalFormatting sqref="AG202:AK203">
    <cfRule type="cellIs" dxfId="11" priority="104" operator="equal">
      <formula>0</formula>
    </cfRule>
  </conditionalFormatting>
  <conditionalFormatting sqref="AH76">
    <cfRule type="expression" dxfId="10" priority="272">
      <formula>ISBLANK(AH76)</formula>
    </cfRule>
  </conditionalFormatting>
  <conditionalFormatting sqref="AH140:AK145">
    <cfRule type="expression" dxfId="9" priority="2">
      <formula>$AM140=1</formula>
    </cfRule>
    <cfRule type="expression" dxfId="8" priority="30">
      <formula>$AO140=1</formula>
    </cfRule>
    <cfRule type="expression" dxfId="7" priority="29">
      <formula>$AN140=1</formula>
    </cfRule>
  </conditionalFormatting>
  <conditionalFormatting sqref="AH147:AK152">
    <cfRule type="expression" dxfId="6" priority="1986">
      <formula>$AR147=1</formula>
    </cfRule>
    <cfRule type="expression" dxfId="5" priority="1">
      <formula>ISBLANK(AH147)</formula>
    </cfRule>
    <cfRule type="expression" dxfId="4" priority="1984">
      <formula>$AS147=1</formula>
    </cfRule>
    <cfRule type="expression" dxfId="3" priority="1985">
      <formula>$AQ147=1</formula>
    </cfRule>
  </conditionalFormatting>
  <conditionalFormatting sqref="AI29:AI30 Y30:AB30">
    <cfRule type="expression" dxfId="2" priority="156">
      <formula>$AM$23=2</formula>
    </cfRule>
    <cfRule type="cellIs" priority="155" stopIfTrue="1" operator="greaterThan">
      <formula>0</formula>
    </cfRule>
    <cfRule type="expression" priority="154" stopIfTrue="1">
      <formula>$AM$29=2</formula>
    </cfRule>
  </conditionalFormatting>
  <conditionalFormatting sqref="AI32 Z33 AH33 AI68 Z69 AH69">
    <cfRule type="cellIs" priority="125" stopIfTrue="1" operator="greaterThan">
      <formula>0</formula>
    </cfRule>
    <cfRule type="expression" priority="126" stopIfTrue="1">
      <formula>$AM$68=2</formula>
    </cfRule>
    <cfRule type="expression" dxfId="1" priority="127">
      <formula>$AM$23=2</formula>
    </cfRule>
  </conditionalFormatting>
  <conditionalFormatting sqref="AI71:AI72 Z72">
    <cfRule type="expression" priority="120" stopIfTrue="1">
      <formula>$AM$71=2</formula>
    </cfRule>
    <cfRule type="cellIs" priority="119" stopIfTrue="1" operator="greaterThan">
      <formula>0</formula>
    </cfRule>
    <cfRule type="expression" dxfId="0" priority="121">
      <formula>$AM$35=2</formula>
    </cfRule>
  </conditionalFormatting>
  <dataValidations count="2">
    <dataValidation type="list" allowBlank="1" showInputMessage="1" showErrorMessage="1" sqref="AH99:AK99 AG24:AI24 AH76:AK76 W83:Y84 W87:Y93" xr:uid="{724CB3B4-1DEF-4419-A255-33C7CE50E61F}">
      <formula1>Shape</formula1>
    </dataValidation>
    <dataValidation type="list" allowBlank="1" showInputMessage="1" showErrorMessage="1" sqref="Z24:AC24 Z33:AC33 Z69:AC69 Z72:AC72 Y76:AB76 Y99:AB99 Y30:AB30" xr:uid="{F21227C0-CA23-4C9C-97B1-1AF25B7CE2F3}">
      <formula1>Material</formula1>
    </dataValidation>
  </dataValidations>
  <pageMargins left="0.2" right="0.2" top="0.5" bottom="0.25" header="0.3" footer="0.3"/>
  <pageSetup orientation="portrait" r:id="rId1"/>
  <rowBreaks count="4" manualBreakCount="4">
    <brk id="59" max="16383" man="1"/>
    <brk id="110" max="16383" man="1"/>
    <brk id="155" max="16383" man="1"/>
    <brk id="201" max="16383" man="1"/>
  </rowBreaks>
  <colBreaks count="1" manualBreakCount="1">
    <brk id="45" max="1048575" man="1"/>
  </colBreaks>
  <drawing r:id="rId2"/>
  <legacyDrawing r:id="rId3"/>
  <legacyDrawingHF r:id="rId4"/>
  <extLst>
    <ext xmlns:x14="http://schemas.microsoft.com/office/spreadsheetml/2009/9/main" uri="{CCE6A557-97BC-4b89-ADB6-D9C93CAAB3DF}">
      <x14:dataValidations xmlns:xm="http://schemas.microsoft.com/office/excel/2006/main" count="2">
        <x14:dataValidation type="list" allowBlank="1" showInputMessage="1" showErrorMessage="1" xr:uid="{51C0DC14-5C5B-497E-ADE8-E14CEC9C6FC0}">
          <x14:formula1>
            <xm:f>Tables!$A$2:$A$10</xm:f>
          </x14:formula1>
          <xm:sqref>E76</xm:sqref>
        </x14:dataValidation>
        <x14:dataValidation type="list" allowBlank="1" showInputMessage="1" showErrorMessage="1" xr:uid="{15328467-34E1-4429-BBED-E9EF3D4805F6}">
          <x14:formula1>
            <xm:f>Tables!$C$2:$C$7</xm:f>
          </x14:formula1>
          <xm:sqref>H94 W85:Y85 W67:Y67 W94:Y94 W60:Y61 H60:H61 H67</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8</vt:i4>
      </vt:variant>
    </vt:vector>
  </HeadingPairs>
  <TitlesOfParts>
    <vt:vector size="12" baseType="lpstr">
      <vt:lpstr>Instructions</vt:lpstr>
      <vt:lpstr>Form 2C.1 - Design</vt:lpstr>
      <vt:lpstr>Form 2C.2 - Design Attachment</vt:lpstr>
      <vt:lpstr>Form 3C - As-built</vt:lpstr>
      <vt:lpstr>Material</vt:lpstr>
      <vt:lpstr>'Form 2C.1 - Design'!Print_Area</vt:lpstr>
      <vt:lpstr>'Form 2C.2 - Design Attachment'!Print_Area</vt:lpstr>
      <vt:lpstr>'Form 3C - As-built'!Print_Area</vt:lpstr>
      <vt:lpstr>'Form 2C.1 - Design'!Print_Titles</vt:lpstr>
      <vt:lpstr>'Form 2C.2 - Design Attachment'!Print_Titles</vt:lpstr>
      <vt:lpstr>'Form 3C - As-built'!Print_Titles</vt:lpstr>
      <vt:lpstr>Shape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Dewayne Smith</dc:creator>
  <cp:lastModifiedBy>Dewayne Smith</cp:lastModifiedBy>
  <cp:lastPrinted>2024-10-07T01:10:56Z</cp:lastPrinted>
  <dcterms:created xsi:type="dcterms:W3CDTF">2021-11-21T16:55:43Z</dcterms:created>
  <dcterms:modified xsi:type="dcterms:W3CDTF">2024-10-07T15:36:19Z</dcterms:modified>
</cp:coreProperties>
</file>